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AÑO 2022\TRASPARENCIA Y RRHH\ABRIL 2022\"/>
    </mc:Choice>
  </mc:AlternateContent>
  <xr:revisionPtr revIDLastSave="0" documentId="13_ncr:1_{B94DD32A-59B1-4D7C-AC59-9CB39FB03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CARACTER TEMPORAL ABRIL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I70" i="1"/>
  <c r="F70" i="1"/>
  <c r="C70" i="1"/>
  <c r="H69" i="1"/>
  <c r="H70" i="1" s="1"/>
  <c r="G69" i="1"/>
  <c r="J56" i="1"/>
  <c r="F50" i="1"/>
  <c r="I50" i="1"/>
  <c r="J50" i="1"/>
  <c r="K48" i="1"/>
  <c r="K49" i="1"/>
  <c r="L49" i="1" s="1"/>
  <c r="K69" i="1" l="1"/>
  <c r="K70" i="1" s="1"/>
  <c r="G70" i="1"/>
  <c r="L69" i="1"/>
  <c r="L70" i="1" s="1"/>
  <c r="J75" i="1"/>
  <c r="I75" i="1"/>
  <c r="F75" i="1"/>
  <c r="C75" i="1"/>
  <c r="H74" i="1"/>
  <c r="H75" i="1" s="1"/>
  <c r="G74" i="1"/>
  <c r="G75" i="1" s="1"/>
  <c r="J42" i="1"/>
  <c r="I42" i="1"/>
  <c r="F42" i="1"/>
  <c r="C42" i="1"/>
  <c r="H41" i="1"/>
  <c r="G41" i="1"/>
  <c r="L48" i="1"/>
  <c r="J18" i="1"/>
  <c r="I18" i="1"/>
  <c r="F18" i="1"/>
  <c r="D18" i="1"/>
  <c r="C18" i="1"/>
  <c r="G17" i="1"/>
  <c r="C14" i="1"/>
  <c r="C25" i="1"/>
  <c r="C30" i="1"/>
  <c r="C37" i="1"/>
  <c r="C50" i="1"/>
  <c r="C56" i="1"/>
  <c r="C61" i="1"/>
  <c r="C66" i="1"/>
  <c r="C82" i="1"/>
  <c r="C89" i="1"/>
  <c r="H87" i="1"/>
  <c r="H88" i="1"/>
  <c r="H86" i="1"/>
  <c r="G87" i="1"/>
  <c r="G88" i="1"/>
  <c r="G86" i="1"/>
  <c r="I89" i="1"/>
  <c r="J89" i="1"/>
  <c r="F89" i="1"/>
  <c r="H81" i="1"/>
  <c r="H80" i="1"/>
  <c r="G81" i="1"/>
  <c r="G80" i="1"/>
  <c r="I82" i="1"/>
  <c r="J82" i="1"/>
  <c r="F82" i="1"/>
  <c r="H65" i="1"/>
  <c r="G65" i="1"/>
  <c r="I66" i="1"/>
  <c r="J66" i="1"/>
  <c r="F66" i="1"/>
  <c r="H60" i="1"/>
  <c r="H61" i="1" s="1"/>
  <c r="G60" i="1"/>
  <c r="G61" i="1" s="1"/>
  <c r="I61" i="1"/>
  <c r="J61" i="1"/>
  <c r="F61" i="1"/>
  <c r="H55" i="1"/>
  <c r="G55" i="1"/>
  <c r="I56" i="1"/>
  <c r="F56" i="1"/>
  <c r="H47" i="1"/>
  <c r="H46" i="1"/>
  <c r="G47" i="1"/>
  <c r="G46" i="1"/>
  <c r="G50" i="1" s="1"/>
  <c r="H35" i="1"/>
  <c r="H36" i="1"/>
  <c r="H34" i="1"/>
  <c r="G35" i="1"/>
  <c r="G36" i="1"/>
  <c r="G34" i="1"/>
  <c r="I37" i="1"/>
  <c r="J37" i="1"/>
  <c r="F37" i="1"/>
  <c r="H29" i="1"/>
  <c r="G29" i="1"/>
  <c r="I30" i="1"/>
  <c r="J30" i="1"/>
  <c r="F30" i="1"/>
  <c r="H23" i="1"/>
  <c r="H24" i="1"/>
  <c r="H22" i="1"/>
  <c r="G23" i="1"/>
  <c r="G24" i="1"/>
  <c r="G22" i="1"/>
  <c r="I25" i="1"/>
  <c r="J25" i="1"/>
  <c r="F25" i="1"/>
  <c r="F14" i="1"/>
  <c r="I14" i="1"/>
  <c r="J14" i="1"/>
  <c r="H13" i="1"/>
  <c r="H12" i="1"/>
  <c r="D14" i="1"/>
  <c r="G13" i="1"/>
  <c r="G12" i="1"/>
  <c r="H50" i="1" l="1"/>
  <c r="K22" i="1"/>
  <c r="L22" i="1" s="1"/>
  <c r="K74" i="1"/>
  <c r="L74" i="1" s="1"/>
  <c r="L75" i="1" s="1"/>
  <c r="H42" i="1"/>
  <c r="G42" i="1"/>
  <c r="K41" i="1"/>
  <c r="K17" i="1"/>
  <c r="L17" i="1" s="1"/>
  <c r="G18" i="1"/>
  <c r="H18" i="1"/>
  <c r="K65" i="1"/>
  <c r="L65" i="1" s="1"/>
  <c r="K34" i="1"/>
  <c r="L34" i="1" s="1"/>
  <c r="K24" i="1"/>
  <c r="L24" i="1" s="1"/>
  <c r="K23" i="1"/>
  <c r="L23" i="1" s="1"/>
  <c r="K55" i="1"/>
  <c r="L55" i="1" s="1"/>
  <c r="K35" i="1"/>
  <c r="L35" i="1" s="1"/>
  <c r="G89" i="1"/>
  <c r="K88" i="1"/>
  <c r="L88" i="1" s="1"/>
  <c r="K87" i="1"/>
  <c r="L87" i="1" s="1"/>
  <c r="K86" i="1"/>
  <c r="L86" i="1" s="1"/>
  <c r="K80" i="1"/>
  <c r="L80" i="1" s="1"/>
  <c r="K47" i="1"/>
  <c r="L47" i="1" s="1"/>
  <c r="H82" i="1"/>
  <c r="G82" i="1"/>
  <c r="K46" i="1"/>
  <c r="K29" i="1"/>
  <c r="L29" i="1" s="1"/>
  <c r="K81" i="1"/>
  <c r="H89" i="1"/>
  <c r="G66" i="1"/>
  <c r="H56" i="1"/>
  <c r="K60" i="1"/>
  <c r="H66" i="1"/>
  <c r="G56" i="1"/>
  <c r="G37" i="1"/>
  <c r="K36" i="1"/>
  <c r="L36" i="1" s="1"/>
  <c r="K12" i="1"/>
  <c r="L12" i="1" s="1"/>
  <c r="H37" i="1"/>
  <c r="H30" i="1"/>
  <c r="G30" i="1"/>
  <c r="H25" i="1"/>
  <c r="G25" i="1"/>
  <c r="K13" i="1"/>
  <c r="L13" i="1" s="1"/>
  <c r="H14" i="1"/>
  <c r="G14" i="1"/>
  <c r="L46" i="1" l="1"/>
  <c r="L50" i="1" s="1"/>
  <c r="K50" i="1"/>
  <c r="K75" i="1"/>
  <c r="L41" i="1"/>
  <c r="L42" i="1" s="1"/>
  <c r="K42" i="1"/>
  <c r="L18" i="1"/>
  <c r="K18" i="1"/>
  <c r="L56" i="1"/>
  <c r="K56" i="1"/>
  <c r="L66" i="1"/>
  <c r="L37" i="1"/>
  <c r="L30" i="1"/>
  <c r="L89" i="1"/>
  <c r="K89" i="1"/>
  <c r="L14" i="1"/>
  <c r="K30" i="1"/>
  <c r="K82" i="1"/>
  <c r="L81" i="1"/>
  <c r="L82" i="1" s="1"/>
  <c r="K61" i="1"/>
  <c r="L60" i="1"/>
  <c r="L61" i="1" s="1"/>
  <c r="K37" i="1"/>
  <c r="K66" i="1"/>
  <c r="K25" i="1"/>
  <c r="L25" i="1"/>
  <c r="K14" i="1"/>
</calcChain>
</file>

<file path=xl/sharedStrings.xml><?xml version="1.0" encoding="utf-8"?>
<sst xmlns="http://schemas.openxmlformats.org/spreadsheetml/2006/main" count="189" uniqueCount="111">
  <si>
    <t>Ingreso Bruto</t>
  </si>
  <si>
    <t xml:space="preserve">Subtotal </t>
  </si>
  <si>
    <t>DIVISION JURIDICA- BNPHU</t>
  </si>
  <si>
    <t>ABOGADO (A)</t>
  </si>
  <si>
    <t>DEPARTAMENTO DE COMUNICACION- BNPHU</t>
  </si>
  <si>
    <t>DIVISION DE PROTOCOLO Y EVENTOS- BNPHU</t>
  </si>
  <si>
    <t>DEPARTAMENTO DE RECURSOS HUMANOS- BNPHU</t>
  </si>
  <si>
    <t>ANALISTA DE REGISTRO DE CONTR</t>
  </si>
  <si>
    <t>DEPARTAMENTO ADMINISTRATIVO FINANCIERO- BNPHU</t>
  </si>
  <si>
    <t>SECCION DE ARCHIVO Y CORRESPONDENCIA- BNPHU</t>
  </si>
  <si>
    <t>DIVISION DE COMPRAS Y CONTRATACIONES- BNPHU</t>
  </si>
  <si>
    <t>DIVISION DE SERVICIOS GENERALES- BNPHU</t>
  </si>
  <si>
    <t>ENCARGADO (A)</t>
  </si>
  <si>
    <t>PROMOTOR (A)</t>
  </si>
  <si>
    <t>BIBLIOTECAS PUBLICAS- BNPHU</t>
  </si>
  <si>
    <t>COORDINADOR (A)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</si>
  <si>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</si>
  <si>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</si>
  <si>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</si>
  <si>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</si>
  <si>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</si>
  <si>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</si>
  <si>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</si>
  <si>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</si>
  <si>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</si>
  <si>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</si>
  <si>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</si>
  <si>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</si>
  <si>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</si>
  <si>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</si>
  <si>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NOMINA PERSONAL CARÁCTER TEMPORAL</t>
  </si>
  <si>
    <t>OSCAR MANUEL HERASME MATOS</t>
  </si>
  <si>
    <t>ENCARGADO  DIVISIÓN JURIDICA</t>
  </si>
  <si>
    <t>ALBANIA YELENA MENDEZ TAVAREZ</t>
  </si>
  <si>
    <t>RAFAEL DARIO BELISARIO DURAN</t>
  </si>
  <si>
    <t>PERIODISTA</t>
  </si>
  <si>
    <t>ISAOLYM EDUVIGUES MIESES</t>
  </si>
  <si>
    <t>MARIA ALTAGRACIA Y FERRAND RODRIGUEZ</t>
  </si>
  <si>
    <t>JOSANNY MONI MOTA</t>
  </si>
  <si>
    <t>PAMELA ALCANTARA PIÑA</t>
  </si>
  <si>
    <t>ANALISTA DE COMPENSACIÓN Y BENEFICIOS</t>
  </si>
  <si>
    <t>LIN MASSIEL ABREU RIVAS</t>
  </si>
  <si>
    <t>APOLINAR DE LOS SANTOS RODRIGUEZ</t>
  </si>
  <si>
    <t>ENCARGADO DE RR HH</t>
  </si>
  <si>
    <t>EDWIN RAFAEL TEJEDA CIPRIAN</t>
  </si>
  <si>
    <t>ENCARGADO ADM. Y FINANCIERO</t>
  </si>
  <si>
    <t>GIANNA MARIA PERALTA CASTRO</t>
  </si>
  <si>
    <t>COORDINADORA ADMINISTRATIVA</t>
  </si>
  <si>
    <t>DARWIN GABRIEL GARCIA RAMIREZ</t>
  </si>
  <si>
    <t>TECNICO ARCHIVISTA</t>
  </si>
  <si>
    <t>CRISTIAN JOSE BARRERAS MANZUETA</t>
  </si>
  <si>
    <t>ENCARGADO</t>
  </si>
  <si>
    <t>WILFREDO DE JESUS RIJO NORBERTO</t>
  </si>
  <si>
    <t xml:space="preserve">ENCARGADO </t>
  </si>
  <si>
    <t>RED NACIONAL DE BIBLIOTECAS PUBLICAS- BNPHU 7.1</t>
  </si>
  <si>
    <t>ZOILA ESPERANZA SANTOS LORA</t>
  </si>
  <si>
    <t>CARMEN GIOVANNI POLANCO LOVERA</t>
  </si>
  <si>
    <t>DENNIS ADALBERTO PEÑA RODRIGUEZ</t>
  </si>
  <si>
    <t>ENCARGADO (A) BIBLIOTECA</t>
  </si>
  <si>
    <t>ENCARGADO (A) BIBLIOTECAS PÚBLICAS</t>
  </si>
  <si>
    <t>AIDE LIRANZO DEL VILLAR</t>
  </si>
  <si>
    <t>RAMON ANTONIO CABRAL DE LA CRUZ</t>
  </si>
  <si>
    <t>T19</t>
  </si>
  <si>
    <t>T18</t>
  </si>
  <si>
    <t>T12</t>
  </si>
  <si>
    <t>T16</t>
  </si>
  <si>
    <t>T15</t>
  </si>
  <si>
    <t>T14</t>
  </si>
  <si>
    <t>T11</t>
  </si>
  <si>
    <t>T5</t>
  </si>
  <si>
    <t>T4</t>
  </si>
  <si>
    <t>T10</t>
  </si>
  <si>
    <t>T9</t>
  </si>
  <si>
    <t>T7</t>
  </si>
  <si>
    <t>T8</t>
  </si>
  <si>
    <t>T1</t>
  </si>
  <si>
    <t>T6</t>
  </si>
  <si>
    <t>T13</t>
  </si>
  <si>
    <t>T3</t>
  </si>
  <si>
    <t>Carecter Temporal (Viguencia)</t>
  </si>
  <si>
    <t>T21</t>
  </si>
  <si>
    <t>TAINA BERROA OZUNA</t>
  </si>
  <si>
    <t>ANALISTA DE DESARROLLO INSTITUCIONAL</t>
  </si>
  <si>
    <t>T22</t>
  </si>
  <si>
    <t>MIOSOTY MARIE DIAZ PIMENTEL</t>
  </si>
  <si>
    <t>CONTADORA</t>
  </si>
  <si>
    <t>Carecter Temporal (Vigencia)</t>
  </si>
  <si>
    <t>DEPARTAMENTO DE TECNOLOGIA DE LA INFORMACIÓN Y COMUNICACIÓN- BNPHU</t>
  </si>
  <si>
    <t>JOSNIEL RAMIREZ ENCARNACIÓN</t>
  </si>
  <si>
    <t>SOPORTE TECNICO</t>
  </si>
  <si>
    <t>T23</t>
  </si>
  <si>
    <t>RED NACIONAL DE BIBLIOTECAS PUBLICAS- BNPHU 2.2</t>
  </si>
  <si>
    <t>LEIBIANNA CRISTINA BAEZ</t>
  </si>
  <si>
    <t>CORRETOR (A) DE ESTILO</t>
  </si>
  <si>
    <t>01/11/2021-01/05/2022</t>
  </si>
  <si>
    <t>DEPARTAMENTO DE PLANIFICACION Y DESARROLLO-BNPHU</t>
  </si>
  <si>
    <t>T24</t>
  </si>
  <si>
    <t>T27</t>
  </si>
  <si>
    <t>T25</t>
  </si>
  <si>
    <t>ELIZABETH FRANCHESCA BAEZ MATOS</t>
  </si>
  <si>
    <t>DEPARTAMENTO DE PRODUCCION DIGITAL Y SISTEMA DE GESTION BIBLIOTECARIA-BNPHU</t>
  </si>
  <si>
    <t>WANDA LIDUVINA GUZMAN GUERRERO</t>
  </si>
  <si>
    <t>TECNICO BIBLIOTECARIA</t>
  </si>
  <si>
    <t>01/01/2022-01/07/2022</t>
  </si>
  <si>
    <t>01/09/2021-01/09/2022</t>
  </si>
  <si>
    <t>01/02/2022-01/08/2022</t>
  </si>
  <si>
    <t>01/01/2021-01/07/2022</t>
  </si>
  <si>
    <t>01/12/2021-01/06/2022</t>
  </si>
  <si>
    <t>01/04/2022-01/10/2022</t>
  </si>
  <si>
    <t>01/03/2022-01/09/2022</t>
  </si>
  <si>
    <t>01/03/2021-01/09/2022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</si>
</sst>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/>
    <xf numFmtId="0" fontId="2" fillId="4" borderId="3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2" fillId="4" borderId="7" xfId="0" applyFont="1" applyFill="1" applyBorder="1" applyAlignment="1"/>
    <xf numFmtId="0" fontId="0" fillId="0" borderId="12" xfId="0" applyBorder="1"/>
    <xf numFmtId="0" fontId="10" fillId="6" borderId="0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0" fontId="0" fillId="0" borderId="0" xfId="0" applyFill="1" applyBorder="1"/>
    <xf numFmtId="43" fontId="8" fillId="3" borderId="1" xfId="1" applyNumberFormat="1" applyFont="1" applyFill="1" applyBorder="1" applyAlignment="1">
      <alignment horizontal="left"/>
    </xf>
    <xf numFmtId="164" fontId="8" fillId="3" borderId="1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9" fillId="5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9" fontId="8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2" fillId="4" borderId="14" xfId="0" applyFont="1" applyFill="1" applyBorder="1" applyAlignment="1"/>
    <xf numFmtId="0" fontId="0" fillId="0" borderId="0" xfId="0" applyBorder="1"/>
    <xf numFmtId="0" fontId="9" fillId="0" borderId="1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left"/>
    </xf>
    <xf numFmtId="0" fontId="0" fillId="0" borderId="0" xfId="0" applyFill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4" borderId="2" xfId="0" applyFont="1" applyFill="1" applyBorder="1" applyAlignment="1"/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93"/>
  <sheetViews>
    <sheetView tabSelected="1" workbookViewId="0">
      <pane ySplit="9" topLeftCell="A43" activePane="bottomLeft" state="frozen"/>
      <selection pane="bottomLeft" activeCell="A52" sqref="A52:XFD52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6" ht="22.5" x14ac:dyDescent="0.45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66" ht="22.5" x14ac:dyDescent="0.45">
      <c r="A3" s="56">
        <v>44652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6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66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66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6" ht="15.75" thickBo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66" s="5" customFormat="1" ht="30" customHeight="1" thickBot="1" x14ac:dyDescent="0.3">
      <c r="A8" s="1"/>
      <c r="B8" s="10"/>
      <c r="C8" s="2"/>
      <c r="D8" s="2"/>
      <c r="E8" s="2"/>
      <c r="F8" s="3"/>
      <c r="G8" s="57" t="s">
        <v>16</v>
      </c>
      <c r="H8" s="58"/>
      <c r="I8" s="4"/>
      <c r="J8" s="4"/>
      <c r="K8" s="4"/>
      <c r="L8" s="4"/>
    </row>
    <row r="9" spans="1:166" s="8" customFormat="1" ht="30" customHeight="1" thickBot="1" x14ac:dyDescent="0.3">
      <c r="A9" s="9" t="s">
        <v>17</v>
      </c>
      <c r="B9" s="11" t="s">
        <v>18</v>
      </c>
      <c r="C9" s="13" t="s">
        <v>19</v>
      </c>
      <c r="D9" s="12" t="s">
        <v>86</v>
      </c>
      <c r="E9" s="22" t="s">
        <v>27</v>
      </c>
      <c r="F9" s="12" t="s">
        <v>0</v>
      </c>
      <c r="G9" s="6" t="s">
        <v>20</v>
      </c>
      <c r="H9" s="13" t="s">
        <v>21</v>
      </c>
      <c r="I9" s="14" t="s">
        <v>22</v>
      </c>
      <c r="J9" s="14" t="s">
        <v>23</v>
      </c>
      <c r="K9" s="14" t="s">
        <v>24</v>
      </c>
      <c r="L9" s="15" t="s">
        <v>25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26" customFormat="1" ht="16.5" thickBot="1" x14ac:dyDescent="0.3">
      <c r="A10" s="29"/>
      <c r="B10" s="24"/>
      <c r="C10" s="30"/>
      <c r="D10" s="41"/>
      <c r="E10" s="24"/>
      <c r="F10" s="25"/>
      <c r="G10" s="25"/>
      <c r="H10" s="25"/>
      <c r="I10" s="25"/>
      <c r="J10" s="25"/>
      <c r="K10" s="25"/>
      <c r="L10" s="25"/>
    </row>
    <row r="11" spans="1:166" ht="15.75" thickBot="1" x14ac:dyDescent="0.3">
      <c r="A11" s="48" t="s">
        <v>2</v>
      </c>
      <c r="B11" s="16"/>
      <c r="C11" s="27"/>
      <c r="D11" s="42"/>
      <c r="E11" s="23"/>
      <c r="F11" s="16"/>
      <c r="G11" s="16"/>
      <c r="H11" s="16"/>
      <c r="I11" s="16"/>
      <c r="J11" s="16"/>
      <c r="K11" s="16"/>
      <c r="L11" s="16"/>
      <c r="M11" s="28"/>
    </row>
    <row r="12" spans="1:166" ht="15.75" thickBot="1" x14ac:dyDescent="0.3">
      <c r="A12" s="35" t="s">
        <v>73</v>
      </c>
      <c r="B12" s="18" t="s">
        <v>31</v>
      </c>
      <c r="C12" s="18" t="s">
        <v>32</v>
      </c>
      <c r="D12" s="59" t="s">
        <v>94</v>
      </c>
      <c r="E12" s="43" t="s">
        <v>29</v>
      </c>
      <c r="F12" s="19">
        <v>65000</v>
      </c>
      <c r="G12" s="19">
        <f>+F12*2.87%</f>
        <v>1865.5</v>
      </c>
      <c r="H12" s="19">
        <f>+F12*3.04%</f>
        <v>1976</v>
      </c>
      <c r="I12" s="19">
        <v>4427.58</v>
      </c>
      <c r="J12" s="19">
        <v>25</v>
      </c>
      <c r="K12" s="19">
        <f>+G12+H12+I12+J12</f>
        <v>8294.08</v>
      </c>
      <c r="L12" s="19">
        <f>+F12-K12</f>
        <v>56705.919999999998</v>
      </c>
    </row>
    <row r="13" spans="1:166" x14ac:dyDescent="0.25">
      <c r="A13" s="35" t="s">
        <v>74</v>
      </c>
      <c r="B13" s="18" t="s">
        <v>33</v>
      </c>
      <c r="C13" s="18" t="s">
        <v>3</v>
      </c>
      <c r="D13" s="59" t="s">
        <v>94</v>
      </c>
      <c r="E13" s="36" t="s">
        <v>28</v>
      </c>
      <c r="F13" s="19">
        <v>30000</v>
      </c>
      <c r="G13" s="19">
        <f>+F13*2.87%</f>
        <v>861</v>
      </c>
      <c r="H13" s="19">
        <f>+F13*3.04%</f>
        <v>912</v>
      </c>
      <c r="I13" s="19">
        <v>0</v>
      </c>
      <c r="J13" s="19">
        <v>6215</v>
      </c>
      <c r="K13" s="19">
        <f>+G13+H13+I13+J13</f>
        <v>7988</v>
      </c>
      <c r="L13" s="19">
        <f>+F13-K13</f>
        <v>22012</v>
      </c>
    </row>
    <row r="14" spans="1:166" x14ac:dyDescent="0.25">
      <c r="A14" s="20"/>
      <c r="B14" s="20" t="s">
        <v>1</v>
      </c>
      <c r="C14" s="20">
        <f>+COUNTA(C12:C13)</f>
        <v>2</v>
      </c>
      <c r="D14" s="37">
        <f t="shared" ref="D14:L14" si="0">SUM(D12:D13)</f>
        <v>0</v>
      </c>
      <c r="E14" s="37"/>
      <c r="F14" s="21">
        <f t="shared" si="0"/>
        <v>95000</v>
      </c>
      <c r="G14" s="21">
        <f t="shared" si="0"/>
        <v>2726.5</v>
      </c>
      <c r="H14" s="21">
        <f t="shared" si="0"/>
        <v>2888</v>
      </c>
      <c r="I14" s="21">
        <f t="shared" si="0"/>
        <v>4427.58</v>
      </c>
      <c r="J14" s="21">
        <f t="shared" si="0"/>
        <v>6240</v>
      </c>
      <c r="K14" s="21">
        <f t="shared" si="0"/>
        <v>16282.08</v>
      </c>
      <c r="L14" s="21">
        <f t="shared" si="0"/>
        <v>78717.919999999998</v>
      </c>
    </row>
    <row r="15" spans="1:166" ht="15.75" thickBot="1" x14ac:dyDescent="0.3">
      <c r="C15" s="49"/>
      <c r="D15" s="38"/>
      <c r="E15" s="38"/>
    </row>
    <row r="16" spans="1:166" ht="15.75" thickBot="1" x14ac:dyDescent="0.3">
      <c r="A16" s="60" t="s">
        <v>95</v>
      </c>
      <c r="B16" s="16"/>
      <c r="C16" s="16"/>
      <c r="D16" s="39"/>
      <c r="E16" s="16"/>
      <c r="F16" s="16"/>
      <c r="G16" s="16"/>
      <c r="H16" s="16"/>
      <c r="I16" s="16"/>
      <c r="J16" s="16"/>
      <c r="K16" s="16"/>
      <c r="L16" s="17"/>
      <c r="M16" s="28"/>
    </row>
    <row r="17" spans="1:13" x14ac:dyDescent="0.25">
      <c r="A17" s="35" t="s">
        <v>80</v>
      </c>
      <c r="B17" s="18" t="s">
        <v>81</v>
      </c>
      <c r="C17" s="18" t="s">
        <v>82</v>
      </c>
      <c r="D17" s="59" t="s">
        <v>103</v>
      </c>
      <c r="E17" s="43" t="s">
        <v>28</v>
      </c>
      <c r="F17" s="19">
        <v>40000</v>
      </c>
      <c r="G17" s="19">
        <f>+F17*2.87%</f>
        <v>1148</v>
      </c>
      <c r="H17" s="19">
        <v>1216</v>
      </c>
      <c r="I17" s="19">
        <v>442.65</v>
      </c>
      <c r="J17" s="19">
        <v>25</v>
      </c>
      <c r="K17" s="19">
        <f>+G17+H17+I17+J17</f>
        <v>2831.65</v>
      </c>
      <c r="L17" s="19">
        <f>+F17-K17</f>
        <v>37168.35</v>
      </c>
    </row>
    <row r="18" spans="1:13" x14ac:dyDescent="0.25">
      <c r="A18" s="20"/>
      <c r="B18" s="20" t="s">
        <v>1</v>
      </c>
      <c r="C18" s="20">
        <f>+COUNTA(C17:C17)</f>
        <v>1</v>
      </c>
      <c r="D18" s="37">
        <f>SUM(D17:D17)</f>
        <v>0</v>
      </c>
      <c r="E18" s="37"/>
      <c r="F18" s="21">
        <f t="shared" ref="F18:L18" si="1">SUM(F17:F17)</f>
        <v>40000</v>
      </c>
      <c r="G18" s="21">
        <f t="shared" si="1"/>
        <v>1148</v>
      </c>
      <c r="H18" s="21">
        <f t="shared" si="1"/>
        <v>1216</v>
      </c>
      <c r="I18" s="21">
        <f t="shared" si="1"/>
        <v>442.65</v>
      </c>
      <c r="J18" s="21">
        <f t="shared" si="1"/>
        <v>25</v>
      </c>
      <c r="K18" s="21">
        <f t="shared" si="1"/>
        <v>2831.65</v>
      </c>
      <c r="L18" s="21">
        <f t="shared" si="1"/>
        <v>37168.35</v>
      </c>
    </row>
    <row r="19" spans="1:13" x14ac:dyDescent="0.25">
      <c r="D19" s="38"/>
      <c r="E19" s="38"/>
    </row>
    <row r="20" spans="1:13" ht="15.75" thickBot="1" x14ac:dyDescent="0.3">
      <c r="D20" s="38"/>
      <c r="E20" s="38"/>
    </row>
    <row r="21" spans="1:13" ht="15.75" thickBot="1" x14ac:dyDescent="0.3">
      <c r="A21" s="48" t="s">
        <v>4</v>
      </c>
      <c r="B21" s="16"/>
      <c r="C21" s="16"/>
      <c r="D21" s="39"/>
      <c r="E21" s="16"/>
      <c r="F21" s="16"/>
      <c r="G21" s="16"/>
      <c r="H21" s="16"/>
      <c r="I21" s="16"/>
      <c r="J21" s="16"/>
      <c r="K21" s="16"/>
      <c r="L21" s="16"/>
      <c r="M21" s="28"/>
    </row>
    <row r="22" spans="1:13" ht="15.75" thickBot="1" x14ac:dyDescent="0.3">
      <c r="A22" s="35" t="s">
        <v>75</v>
      </c>
      <c r="B22" s="18" t="s">
        <v>34</v>
      </c>
      <c r="C22" s="18" t="s">
        <v>35</v>
      </c>
      <c r="D22" s="59" t="s">
        <v>94</v>
      </c>
      <c r="E22" s="40" t="s">
        <v>29</v>
      </c>
      <c r="F22" s="19">
        <v>31500</v>
      </c>
      <c r="G22" s="19">
        <f>+F22*2.87%</f>
        <v>904.05</v>
      </c>
      <c r="H22" s="19">
        <f>+F22*3.04%</f>
        <v>957.6</v>
      </c>
      <c r="I22" s="19">
        <v>0</v>
      </c>
      <c r="J22" s="19">
        <v>25</v>
      </c>
      <c r="K22" s="19">
        <f>+G22+H22+I22+J22</f>
        <v>1886.65</v>
      </c>
      <c r="L22" s="33">
        <f>+F22-K22</f>
        <v>29613.35</v>
      </c>
    </row>
    <row r="23" spans="1:13" ht="15.75" thickBot="1" x14ac:dyDescent="0.3">
      <c r="A23" s="35" t="s">
        <v>76</v>
      </c>
      <c r="B23" s="18" t="s">
        <v>36</v>
      </c>
      <c r="C23" s="18" t="s">
        <v>12</v>
      </c>
      <c r="D23" s="59" t="s">
        <v>94</v>
      </c>
      <c r="E23" s="40" t="s">
        <v>28</v>
      </c>
      <c r="F23" s="19">
        <v>60000</v>
      </c>
      <c r="G23" s="19">
        <f t="shared" ref="G23:G24" si="2">+F23*2.87%</f>
        <v>1722</v>
      </c>
      <c r="H23" s="19">
        <f t="shared" ref="H23:H24" si="3">+F23*3.04%</f>
        <v>1824</v>
      </c>
      <c r="I23" s="19">
        <v>3216.65</v>
      </c>
      <c r="J23" s="19">
        <v>1375.12</v>
      </c>
      <c r="K23" s="19">
        <f t="shared" ref="K23:K24" si="4">+G23+H23+I23+J23</f>
        <v>8137.7699999999995</v>
      </c>
      <c r="L23" s="32">
        <f>+F23-K23</f>
        <v>51862.23</v>
      </c>
    </row>
    <row r="24" spans="1:13" x14ac:dyDescent="0.25">
      <c r="A24" s="35" t="s">
        <v>77</v>
      </c>
      <c r="B24" s="18" t="s">
        <v>37</v>
      </c>
      <c r="C24" s="18" t="s">
        <v>35</v>
      </c>
      <c r="D24" s="59" t="s">
        <v>107</v>
      </c>
      <c r="E24" s="40" t="s">
        <v>28</v>
      </c>
      <c r="F24" s="19">
        <v>22000</v>
      </c>
      <c r="G24" s="19">
        <f t="shared" si="2"/>
        <v>631.4</v>
      </c>
      <c r="H24" s="19">
        <f t="shared" si="3"/>
        <v>668.8</v>
      </c>
      <c r="I24" s="19">
        <v>0</v>
      </c>
      <c r="J24" s="19">
        <v>25</v>
      </c>
      <c r="K24" s="19">
        <f t="shared" si="4"/>
        <v>1325.1999999999998</v>
      </c>
      <c r="L24" s="19">
        <f t="shared" ref="L24" si="5">+F24-K24</f>
        <v>20674.8</v>
      </c>
    </row>
    <row r="25" spans="1:13" x14ac:dyDescent="0.25">
      <c r="A25" s="20"/>
      <c r="B25" s="20" t="s">
        <v>1</v>
      </c>
      <c r="C25" s="20">
        <f>+COUNTA(C22:C24)</f>
        <v>3</v>
      </c>
      <c r="D25" s="37"/>
      <c r="E25" s="37"/>
      <c r="F25" s="21">
        <f t="shared" ref="F25:L25" si="6">SUM(F22:F24)</f>
        <v>113500</v>
      </c>
      <c r="G25" s="21">
        <f t="shared" si="6"/>
        <v>3257.4500000000003</v>
      </c>
      <c r="H25" s="21">
        <f t="shared" si="6"/>
        <v>3450.3999999999996</v>
      </c>
      <c r="I25" s="21">
        <f t="shared" si="6"/>
        <v>3216.65</v>
      </c>
      <c r="J25" s="21">
        <f t="shared" si="6"/>
        <v>1425.12</v>
      </c>
      <c r="K25" s="21">
        <f t="shared" si="6"/>
        <v>11349.619999999999</v>
      </c>
      <c r="L25" s="21">
        <f t="shared" si="6"/>
        <v>102150.38</v>
      </c>
    </row>
    <row r="26" spans="1:13" x14ac:dyDescent="0.25">
      <c r="D26" s="38"/>
      <c r="E26" s="38"/>
    </row>
    <row r="27" spans="1:13" ht="15.75" thickBot="1" x14ac:dyDescent="0.3">
      <c r="D27" s="38"/>
      <c r="E27" s="38"/>
    </row>
    <row r="28" spans="1:13" ht="15.75" thickBot="1" x14ac:dyDescent="0.3">
      <c r="A28" s="48" t="s">
        <v>5</v>
      </c>
      <c r="B28" s="16"/>
      <c r="C28" s="16"/>
      <c r="D28" s="39"/>
      <c r="E28" s="39"/>
      <c r="F28" s="16"/>
      <c r="G28" s="16"/>
      <c r="H28" s="16"/>
      <c r="I28" s="16"/>
      <c r="J28" s="16"/>
      <c r="K28" s="16"/>
      <c r="L28" s="16"/>
      <c r="M28" s="28"/>
    </row>
    <row r="29" spans="1:13" x14ac:dyDescent="0.25">
      <c r="A29" s="35" t="s">
        <v>64</v>
      </c>
      <c r="B29" s="18" t="s">
        <v>38</v>
      </c>
      <c r="C29" s="18" t="s">
        <v>12</v>
      </c>
      <c r="D29" s="59" t="s">
        <v>94</v>
      </c>
      <c r="E29" s="40" t="s">
        <v>28</v>
      </c>
      <c r="F29" s="19">
        <v>50000</v>
      </c>
      <c r="G29" s="19">
        <f>+F29*2.87%</f>
        <v>1435</v>
      </c>
      <c r="H29" s="19">
        <f>+F29*3.04%</f>
        <v>1520</v>
      </c>
      <c r="I29" s="19">
        <v>1651.48</v>
      </c>
      <c r="J29" s="19">
        <v>1375.12</v>
      </c>
      <c r="K29" s="19">
        <f>+G29+H29+I29+J29</f>
        <v>5981.5999999999995</v>
      </c>
      <c r="L29" s="19">
        <f>+F29-K29</f>
        <v>44018.400000000001</v>
      </c>
    </row>
    <row r="30" spans="1:13" x14ac:dyDescent="0.25">
      <c r="A30" s="20"/>
      <c r="B30" s="20" t="s">
        <v>1</v>
      </c>
      <c r="C30" s="20">
        <f>+COUNTA(C29:C29)</f>
        <v>1</v>
      </c>
      <c r="D30" s="37"/>
      <c r="E30" s="37"/>
      <c r="F30" s="21">
        <f t="shared" ref="F30:L30" si="7">SUM(F29:F29)</f>
        <v>50000</v>
      </c>
      <c r="G30" s="21">
        <f t="shared" si="7"/>
        <v>1435</v>
      </c>
      <c r="H30" s="21">
        <f t="shared" si="7"/>
        <v>1520</v>
      </c>
      <c r="I30" s="21">
        <f t="shared" si="7"/>
        <v>1651.48</v>
      </c>
      <c r="J30" s="21">
        <f t="shared" si="7"/>
        <v>1375.12</v>
      </c>
      <c r="K30" s="21">
        <f t="shared" si="7"/>
        <v>5981.5999999999995</v>
      </c>
      <c r="L30" s="21">
        <f t="shared" si="7"/>
        <v>44018.400000000001</v>
      </c>
    </row>
    <row r="31" spans="1:13" x14ac:dyDescent="0.25">
      <c r="D31" s="38"/>
      <c r="E31" s="38"/>
    </row>
    <row r="32" spans="1:13" ht="15.75" thickBot="1" x14ac:dyDescent="0.3">
      <c r="D32" s="38"/>
      <c r="E32" s="38"/>
    </row>
    <row r="33" spans="1:13" ht="15.75" thickBot="1" x14ac:dyDescent="0.3">
      <c r="A33" s="48" t="s">
        <v>6</v>
      </c>
      <c r="B33" s="16"/>
      <c r="C33" s="16"/>
      <c r="D33" s="39"/>
      <c r="E33" s="39"/>
      <c r="F33" s="16"/>
      <c r="G33" s="16"/>
      <c r="H33" s="16"/>
      <c r="I33" s="16"/>
      <c r="J33" s="16"/>
      <c r="K33" s="16"/>
      <c r="L33" s="16"/>
      <c r="M33" s="28"/>
    </row>
    <row r="34" spans="1:13" ht="15.75" thickBot="1" x14ac:dyDescent="0.3">
      <c r="A34" s="35" t="s">
        <v>72</v>
      </c>
      <c r="B34" s="18" t="s">
        <v>39</v>
      </c>
      <c r="C34" s="18" t="s">
        <v>40</v>
      </c>
      <c r="D34" s="59" t="s">
        <v>94</v>
      </c>
      <c r="E34" s="40" t="s">
        <v>28</v>
      </c>
      <c r="F34" s="19">
        <v>40000</v>
      </c>
      <c r="G34" s="19">
        <f>+F34*2.87%</f>
        <v>1148</v>
      </c>
      <c r="H34" s="19">
        <f>+F34*3.04%</f>
        <v>1216</v>
      </c>
      <c r="I34" s="19">
        <v>442.65</v>
      </c>
      <c r="J34" s="19">
        <v>25</v>
      </c>
      <c r="K34" s="19">
        <f>+G34+H34+I34+J34</f>
        <v>2831.65</v>
      </c>
      <c r="L34" s="19">
        <f>+F34-K34</f>
        <v>37168.35</v>
      </c>
    </row>
    <row r="35" spans="1:13" ht="15.75" thickBot="1" x14ac:dyDescent="0.3">
      <c r="A35" s="35" t="s">
        <v>71</v>
      </c>
      <c r="B35" s="18" t="s">
        <v>41</v>
      </c>
      <c r="C35" s="18" t="s">
        <v>7</v>
      </c>
      <c r="D35" s="59" t="s">
        <v>94</v>
      </c>
      <c r="E35" s="40" t="s">
        <v>28</v>
      </c>
      <c r="F35" s="19">
        <v>40000</v>
      </c>
      <c r="G35" s="19">
        <f t="shared" ref="G35:G36" si="8">+F35*2.87%</f>
        <v>1148</v>
      </c>
      <c r="H35" s="19">
        <f t="shared" ref="H35:H36" si="9">+F35*3.04%</f>
        <v>1216</v>
      </c>
      <c r="I35" s="19">
        <v>442.65</v>
      </c>
      <c r="J35" s="19">
        <v>25</v>
      </c>
      <c r="K35" s="19">
        <f t="shared" ref="K35:K36" si="10">+G35+H35+I35+J35</f>
        <v>2831.65</v>
      </c>
      <c r="L35" s="19">
        <f t="shared" ref="L35:L36" si="11">+F35-K35</f>
        <v>37168.35</v>
      </c>
    </row>
    <row r="36" spans="1:13" x14ac:dyDescent="0.25">
      <c r="A36" s="35" t="s">
        <v>68</v>
      </c>
      <c r="B36" s="18" t="s">
        <v>42</v>
      </c>
      <c r="C36" s="18" t="s">
        <v>43</v>
      </c>
      <c r="D36" s="59" t="s">
        <v>107</v>
      </c>
      <c r="E36" s="40" t="s">
        <v>29</v>
      </c>
      <c r="F36" s="19">
        <v>100000</v>
      </c>
      <c r="G36" s="19">
        <f t="shared" si="8"/>
        <v>2870</v>
      </c>
      <c r="H36" s="19">
        <f t="shared" si="9"/>
        <v>3040</v>
      </c>
      <c r="I36" s="19">
        <v>12105.37</v>
      </c>
      <c r="J36" s="19">
        <v>25</v>
      </c>
      <c r="K36" s="19">
        <f t="shared" si="10"/>
        <v>18040.370000000003</v>
      </c>
      <c r="L36" s="19">
        <f t="shared" si="11"/>
        <v>81959.63</v>
      </c>
    </row>
    <row r="37" spans="1:13" x14ac:dyDescent="0.25">
      <c r="A37" s="20"/>
      <c r="B37" s="20" t="s">
        <v>1</v>
      </c>
      <c r="C37" s="20">
        <f>+COUNTA(C34:C36)</f>
        <v>3</v>
      </c>
      <c r="D37" s="37"/>
      <c r="E37" s="37"/>
      <c r="F37" s="21">
        <f t="shared" ref="F37:L37" si="12">SUM(F34:F36)</f>
        <v>180000</v>
      </c>
      <c r="G37" s="21">
        <f t="shared" si="12"/>
        <v>5166</v>
      </c>
      <c r="H37" s="21">
        <f t="shared" si="12"/>
        <v>5472</v>
      </c>
      <c r="I37" s="21">
        <f t="shared" si="12"/>
        <v>12990.67</v>
      </c>
      <c r="J37" s="21">
        <f t="shared" si="12"/>
        <v>75</v>
      </c>
      <c r="K37" s="21">
        <f t="shared" si="12"/>
        <v>23703.670000000002</v>
      </c>
      <c r="L37" s="21">
        <f t="shared" si="12"/>
        <v>156296.33000000002</v>
      </c>
    </row>
    <row r="38" spans="1:13" x14ac:dyDescent="0.25">
      <c r="D38" s="38"/>
      <c r="E38" s="38"/>
    </row>
    <row r="39" spans="1:13" ht="15.75" thickBot="1" x14ac:dyDescent="0.3">
      <c r="D39" s="38"/>
      <c r="E39" s="38"/>
    </row>
    <row r="40" spans="1:13" ht="15.75" thickBot="1" x14ac:dyDescent="0.3">
      <c r="A40" s="48" t="s">
        <v>87</v>
      </c>
      <c r="B40" s="16"/>
      <c r="C40" s="16"/>
      <c r="D40" s="39"/>
      <c r="E40" s="39"/>
      <c r="F40" s="16"/>
      <c r="G40" s="16"/>
      <c r="H40" s="16"/>
      <c r="I40" s="16"/>
      <c r="J40" s="16"/>
      <c r="K40" s="16"/>
      <c r="L40" s="16"/>
      <c r="M40" s="28"/>
    </row>
    <row r="41" spans="1:13" x14ac:dyDescent="0.25">
      <c r="A41" s="35" t="s">
        <v>98</v>
      </c>
      <c r="B41" s="18" t="s">
        <v>88</v>
      </c>
      <c r="C41" s="18" t="s">
        <v>89</v>
      </c>
      <c r="D41" s="40" t="s">
        <v>104</v>
      </c>
      <c r="E41" s="40" t="s">
        <v>29</v>
      </c>
      <c r="F41" s="19">
        <v>31000</v>
      </c>
      <c r="G41" s="19">
        <f>+F41*2.87%</f>
        <v>889.7</v>
      </c>
      <c r="H41" s="19">
        <f>+F41*3.04%</f>
        <v>942.4</v>
      </c>
      <c r="I41" s="19"/>
      <c r="J41" s="19">
        <v>25</v>
      </c>
      <c r="K41" s="19">
        <f>+G41+H41+I41+J41</f>
        <v>1857.1</v>
      </c>
      <c r="L41" s="19">
        <f>+F41-K41</f>
        <v>29142.9</v>
      </c>
    </row>
    <row r="42" spans="1:13" x14ac:dyDescent="0.25">
      <c r="A42" s="20"/>
      <c r="B42" s="20" t="s">
        <v>1</v>
      </c>
      <c r="C42" s="20">
        <f>+COUNTA(C41:C41)</f>
        <v>1</v>
      </c>
      <c r="D42" s="37"/>
      <c r="E42" s="37"/>
      <c r="F42" s="21">
        <f t="shared" ref="F42:L42" si="13">SUM(F41:F41)</f>
        <v>31000</v>
      </c>
      <c r="G42" s="21">
        <f t="shared" si="13"/>
        <v>889.7</v>
      </c>
      <c r="H42" s="21">
        <f t="shared" si="13"/>
        <v>942.4</v>
      </c>
      <c r="I42" s="21">
        <f t="shared" si="13"/>
        <v>0</v>
      </c>
      <c r="J42" s="21">
        <f t="shared" si="13"/>
        <v>25</v>
      </c>
      <c r="K42" s="21">
        <f t="shared" si="13"/>
        <v>1857.1</v>
      </c>
      <c r="L42" s="21">
        <f t="shared" si="13"/>
        <v>29142.9</v>
      </c>
    </row>
    <row r="43" spans="1:13" s="54" customFormat="1" x14ac:dyDescent="0.25">
      <c r="A43" s="50"/>
      <c r="B43" s="51"/>
      <c r="C43" s="51"/>
      <c r="D43" s="52"/>
      <c r="E43" s="52"/>
      <c r="F43" s="53"/>
      <c r="G43" s="53"/>
      <c r="H43" s="53"/>
      <c r="I43" s="53"/>
      <c r="J43" s="53"/>
      <c r="K43" s="53"/>
      <c r="L43" s="53"/>
    </row>
    <row r="44" spans="1:13" s="54" customFormat="1" ht="15.75" thickBot="1" x14ac:dyDescent="0.3">
      <c r="A44" s="50"/>
      <c r="B44" s="51"/>
      <c r="C44" s="51"/>
      <c r="D44" s="52"/>
      <c r="E44" s="52"/>
      <c r="F44" s="53"/>
      <c r="G44" s="53"/>
      <c r="H44" s="53"/>
      <c r="I44" s="53"/>
      <c r="J44" s="53"/>
      <c r="K44" s="53"/>
      <c r="L44" s="53"/>
    </row>
    <row r="45" spans="1:13" ht="15.75" thickBot="1" x14ac:dyDescent="0.3">
      <c r="A45" s="48" t="s">
        <v>8</v>
      </c>
      <c r="B45" s="16"/>
      <c r="C45" s="16"/>
      <c r="D45" s="39"/>
      <c r="E45" s="39"/>
      <c r="F45" s="16"/>
      <c r="G45" s="16"/>
      <c r="H45" s="16"/>
      <c r="I45" s="16"/>
      <c r="J45" s="16"/>
      <c r="K45" s="16"/>
      <c r="L45" s="17"/>
    </row>
    <row r="46" spans="1:13" x14ac:dyDescent="0.25">
      <c r="A46" s="35" t="s">
        <v>78</v>
      </c>
      <c r="B46" s="18" t="s">
        <v>44</v>
      </c>
      <c r="C46" s="18" t="s">
        <v>45</v>
      </c>
      <c r="D46" s="59" t="s">
        <v>94</v>
      </c>
      <c r="E46" s="40" t="s">
        <v>29</v>
      </c>
      <c r="F46" s="19">
        <v>100000</v>
      </c>
      <c r="G46" s="19">
        <f>+F46*2.87%</f>
        <v>2870</v>
      </c>
      <c r="H46" s="19">
        <f>+F46*3.04%</f>
        <v>3040</v>
      </c>
      <c r="I46" s="19">
        <v>12105.37</v>
      </c>
      <c r="J46" s="19">
        <v>25</v>
      </c>
      <c r="K46" s="19">
        <f>+G46+H46+I46+J46</f>
        <v>18040.370000000003</v>
      </c>
      <c r="L46" s="19">
        <f>+F46-K46</f>
        <v>81959.63</v>
      </c>
    </row>
    <row r="47" spans="1:13" x14ac:dyDescent="0.25">
      <c r="A47" s="35" t="s">
        <v>67</v>
      </c>
      <c r="B47" s="18" t="s">
        <v>46</v>
      </c>
      <c r="C47" s="18" t="s">
        <v>47</v>
      </c>
      <c r="D47" s="40" t="s">
        <v>105</v>
      </c>
      <c r="E47" s="40" t="s">
        <v>28</v>
      </c>
      <c r="F47" s="19">
        <v>70000</v>
      </c>
      <c r="G47" s="19">
        <f t="shared" ref="G47" si="14">+F47*2.87%</f>
        <v>2009</v>
      </c>
      <c r="H47" s="19">
        <f t="shared" ref="H47" si="15">+F47*3.04%</f>
        <v>2128</v>
      </c>
      <c r="I47" s="19">
        <v>5368.48</v>
      </c>
      <c r="J47" s="19">
        <v>25</v>
      </c>
      <c r="K47" s="19">
        <f t="shared" ref="K47" si="16">+G47+H47+I47+J47</f>
        <v>9530.48</v>
      </c>
      <c r="L47" s="19">
        <f t="shared" ref="L47" si="17">+F47-K47</f>
        <v>60469.520000000004</v>
      </c>
    </row>
    <row r="48" spans="1:13" x14ac:dyDescent="0.25">
      <c r="A48" s="35" t="s">
        <v>83</v>
      </c>
      <c r="B48" s="18" t="s">
        <v>84</v>
      </c>
      <c r="C48" s="18" t="s">
        <v>85</v>
      </c>
      <c r="D48" s="40" t="s">
        <v>106</v>
      </c>
      <c r="E48" s="40" t="s">
        <v>28</v>
      </c>
      <c r="F48" s="19">
        <v>43000</v>
      </c>
      <c r="G48" s="19">
        <v>1234.0999999999999</v>
      </c>
      <c r="H48" s="19">
        <v>1307.2</v>
      </c>
      <c r="I48" s="19">
        <v>461.02</v>
      </c>
      <c r="J48" s="19">
        <v>2725.24</v>
      </c>
      <c r="K48" s="19">
        <f>+G48+H48+J48+I48</f>
        <v>5727.5599999999995</v>
      </c>
      <c r="L48" s="19">
        <f>+F48-K48</f>
        <v>37272.44</v>
      </c>
    </row>
    <row r="49" spans="1:13" x14ac:dyDescent="0.25">
      <c r="A49" s="35" t="s">
        <v>97</v>
      </c>
      <c r="B49" s="18" t="s">
        <v>99</v>
      </c>
      <c r="C49" s="18" t="s">
        <v>85</v>
      </c>
      <c r="D49" s="40" t="s">
        <v>94</v>
      </c>
      <c r="E49" s="40" t="s">
        <v>28</v>
      </c>
      <c r="F49" s="19">
        <v>30000</v>
      </c>
      <c r="G49" s="19">
        <v>861</v>
      </c>
      <c r="H49" s="19">
        <v>912</v>
      </c>
      <c r="I49" s="19">
        <v>0</v>
      </c>
      <c r="J49" s="19">
        <v>25</v>
      </c>
      <c r="K49" s="19">
        <f>+G49+H49+J49</f>
        <v>1798</v>
      </c>
      <c r="L49" s="19">
        <f>+F49-K49</f>
        <v>28202</v>
      </c>
    </row>
    <row r="50" spans="1:13" x14ac:dyDescent="0.25">
      <c r="A50" s="20"/>
      <c r="B50" s="20" t="s">
        <v>1</v>
      </c>
      <c r="C50" s="20">
        <f>+COUNTA(C46:C47)</f>
        <v>2</v>
      </c>
      <c r="D50" s="37"/>
      <c r="E50" s="37"/>
      <c r="F50" s="21">
        <f t="shared" ref="F50:L50" si="18">SUM(F46:F49)</f>
        <v>243000</v>
      </c>
      <c r="G50" s="21">
        <f t="shared" si="18"/>
        <v>6974.1</v>
      </c>
      <c r="H50" s="21">
        <f>SUM(H46:H49)</f>
        <v>7387.2</v>
      </c>
      <c r="I50" s="21">
        <f t="shared" si="18"/>
        <v>17934.87</v>
      </c>
      <c r="J50" s="21">
        <f t="shared" si="18"/>
        <v>2800.24</v>
      </c>
      <c r="K50" s="21">
        <f t="shared" si="18"/>
        <v>35096.410000000003</v>
      </c>
      <c r="L50" s="21">
        <f t="shared" si="18"/>
        <v>207903.59000000003</v>
      </c>
    </row>
    <row r="51" spans="1:13" x14ac:dyDescent="0.25">
      <c r="D51" s="38"/>
      <c r="E51" s="38"/>
    </row>
    <row r="52" spans="1:13" x14ac:dyDescent="0.25">
      <c r="D52" s="38"/>
      <c r="E52" s="38"/>
    </row>
    <row r="53" spans="1:13" ht="15.75" thickBot="1" x14ac:dyDescent="0.3">
      <c r="D53" s="38"/>
      <c r="E53" s="38"/>
    </row>
    <row r="54" spans="1:13" ht="15.75" thickBot="1" x14ac:dyDescent="0.3">
      <c r="A54" s="48" t="s">
        <v>9</v>
      </c>
      <c r="B54" s="16"/>
      <c r="C54" s="16"/>
      <c r="D54" s="39"/>
      <c r="E54" s="39"/>
      <c r="F54" s="16"/>
      <c r="G54" s="16"/>
      <c r="H54" s="16"/>
      <c r="I54" s="16"/>
      <c r="J54" s="16"/>
      <c r="K54" s="16"/>
      <c r="L54" s="16"/>
      <c r="M54" s="28"/>
    </row>
    <row r="55" spans="1:13" x14ac:dyDescent="0.25">
      <c r="A55" s="35" t="s">
        <v>96</v>
      </c>
      <c r="B55" s="18" t="s">
        <v>48</v>
      </c>
      <c r="C55" s="18" t="s">
        <v>49</v>
      </c>
      <c r="D55" s="40" t="s">
        <v>107</v>
      </c>
      <c r="E55" s="40" t="s">
        <v>29</v>
      </c>
      <c r="F55" s="19">
        <v>21450</v>
      </c>
      <c r="G55" s="19">
        <f>+F55*2.87%</f>
        <v>615.61500000000001</v>
      </c>
      <c r="H55" s="19">
        <f>+F55*3.04%</f>
        <v>652.08000000000004</v>
      </c>
      <c r="I55" s="19">
        <v>0</v>
      </c>
      <c r="J55" s="19">
        <v>25</v>
      </c>
      <c r="K55" s="19">
        <f>+G55+H55+I55+J55</f>
        <v>1292.6950000000002</v>
      </c>
      <c r="L55" s="19">
        <f>+F55-K55</f>
        <v>20157.305</v>
      </c>
    </row>
    <row r="56" spans="1:13" x14ac:dyDescent="0.25">
      <c r="A56" s="20"/>
      <c r="B56" s="20" t="s">
        <v>1</v>
      </c>
      <c r="C56" s="20">
        <f>+COUNTA(C55:C55)</f>
        <v>1</v>
      </c>
      <c r="D56" s="37"/>
      <c r="E56" s="37"/>
      <c r="F56" s="21">
        <f t="shared" ref="F56:L56" si="19">SUM(F55:F55)</f>
        <v>21450</v>
      </c>
      <c r="G56" s="21">
        <f t="shared" si="19"/>
        <v>615.61500000000001</v>
      </c>
      <c r="H56" s="21">
        <f t="shared" si="19"/>
        <v>652.08000000000004</v>
      </c>
      <c r="I56" s="21">
        <f t="shared" si="19"/>
        <v>0</v>
      </c>
      <c r="J56" s="21">
        <f t="shared" si="19"/>
        <v>25</v>
      </c>
      <c r="K56" s="21">
        <f t="shared" si="19"/>
        <v>1292.6950000000002</v>
      </c>
      <c r="L56" s="21">
        <f t="shared" si="19"/>
        <v>20157.305</v>
      </c>
    </row>
    <row r="57" spans="1:13" x14ac:dyDescent="0.25">
      <c r="D57" s="38"/>
      <c r="E57" s="38"/>
    </row>
    <row r="58" spans="1:13" ht="15.75" thickBot="1" x14ac:dyDescent="0.3">
      <c r="D58" s="38"/>
      <c r="E58" s="38"/>
    </row>
    <row r="59" spans="1:13" ht="15.75" thickBot="1" x14ac:dyDescent="0.3">
      <c r="A59" s="48" t="s">
        <v>10</v>
      </c>
      <c r="B59" s="16"/>
      <c r="C59" s="16"/>
      <c r="D59" s="39"/>
      <c r="E59" s="39"/>
      <c r="F59" s="16"/>
      <c r="G59" s="16"/>
      <c r="H59" s="16"/>
      <c r="I59" s="16"/>
      <c r="J59" s="16"/>
      <c r="K59" s="16"/>
      <c r="L59" s="17"/>
    </row>
    <row r="60" spans="1:13" x14ac:dyDescent="0.25">
      <c r="A60" s="35" t="s">
        <v>70</v>
      </c>
      <c r="B60" s="18" t="s">
        <v>50</v>
      </c>
      <c r="C60" s="18" t="s">
        <v>51</v>
      </c>
      <c r="D60" s="40" t="s">
        <v>94</v>
      </c>
      <c r="E60" s="40" t="s">
        <v>29</v>
      </c>
      <c r="F60" s="19">
        <v>50000</v>
      </c>
      <c r="G60" s="19">
        <f>+F60*2.87%</f>
        <v>1435</v>
      </c>
      <c r="H60" s="19">
        <f>+F60*3.04%</f>
        <v>1520</v>
      </c>
      <c r="I60" s="19">
        <v>1854</v>
      </c>
      <c r="J60" s="19">
        <v>25</v>
      </c>
      <c r="K60" s="19">
        <f>+G60+H60+I60+J60</f>
        <v>4834</v>
      </c>
      <c r="L60" s="19">
        <f>+F60-K60</f>
        <v>45166</v>
      </c>
    </row>
    <row r="61" spans="1:13" x14ac:dyDescent="0.25">
      <c r="A61" s="20"/>
      <c r="B61" s="20" t="s">
        <v>1</v>
      </c>
      <c r="C61" s="20">
        <f>+COUNTA(C60)</f>
        <v>1</v>
      </c>
      <c r="D61" s="37"/>
      <c r="E61" s="37"/>
      <c r="F61" s="21">
        <f>SUM(F60)</f>
        <v>50000</v>
      </c>
      <c r="G61" s="21">
        <f t="shared" ref="G61:L61" si="20">SUM(G60)</f>
        <v>1435</v>
      </c>
      <c r="H61" s="21">
        <f t="shared" si="20"/>
        <v>1520</v>
      </c>
      <c r="I61" s="21">
        <f t="shared" si="20"/>
        <v>1854</v>
      </c>
      <c r="J61" s="21">
        <f t="shared" si="20"/>
        <v>25</v>
      </c>
      <c r="K61" s="21">
        <f t="shared" si="20"/>
        <v>4834</v>
      </c>
      <c r="L61" s="21">
        <f t="shared" si="20"/>
        <v>45166</v>
      </c>
    </row>
    <row r="62" spans="1:13" x14ac:dyDescent="0.25">
      <c r="D62" s="38"/>
      <c r="E62" s="38"/>
    </row>
    <row r="63" spans="1:13" ht="15.75" thickBot="1" x14ac:dyDescent="0.3">
      <c r="D63" s="38"/>
      <c r="E63" s="38"/>
    </row>
    <row r="64" spans="1:13" ht="15.75" thickBot="1" x14ac:dyDescent="0.3">
      <c r="A64" s="48" t="s">
        <v>11</v>
      </c>
      <c r="B64" s="16"/>
      <c r="C64" s="16"/>
      <c r="D64" s="39"/>
      <c r="E64" s="39"/>
      <c r="F64" s="16"/>
      <c r="G64" s="16"/>
      <c r="H64" s="16"/>
      <c r="I64" s="16"/>
      <c r="J64" s="16"/>
      <c r="K64" s="16"/>
      <c r="L64" s="17"/>
    </row>
    <row r="65" spans="1:13" x14ac:dyDescent="0.25">
      <c r="A65" s="47" t="s">
        <v>69</v>
      </c>
      <c r="B65" s="18" t="s">
        <v>52</v>
      </c>
      <c r="C65" s="18" t="s">
        <v>53</v>
      </c>
      <c r="D65" s="40" t="s">
        <v>94</v>
      </c>
      <c r="E65" s="40" t="s">
        <v>29</v>
      </c>
      <c r="F65" s="19">
        <v>50000</v>
      </c>
      <c r="G65" s="19">
        <f>+F65*2.87%</f>
        <v>1435</v>
      </c>
      <c r="H65" s="19">
        <f>+F65*3.04%</f>
        <v>1520</v>
      </c>
      <c r="I65" s="19">
        <v>1854</v>
      </c>
      <c r="J65" s="19">
        <v>25</v>
      </c>
      <c r="K65" s="19">
        <f>+G65+H65+I65+J65</f>
        <v>4834</v>
      </c>
      <c r="L65" s="19">
        <f>+F65-K65</f>
        <v>45166</v>
      </c>
    </row>
    <row r="66" spans="1:13" x14ac:dyDescent="0.25">
      <c r="A66" s="20"/>
      <c r="B66" s="20" t="s">
        <v>1</v>
      </c>
      <c r="C66" s="20">
        <f>+COUNTA(C65:C65)</f>
        <v>1</v>
      </c>
      <c r="D66" s="37"/>
      <c r="E66" s="37"/>
      <c r="F66" s="21">
        <f t="shared" ref="F66:L66" si="21">SUM(F65:F65)</f>
        <v>50000</v>
      </c>
      <c r="G66" s="21">
        <f t="shared" si="21"/>
        <v>1435</v>
      </c>
      <c r="H66" s="21">
        <f t="shared" si="21"/>
        <v>1520</v>
      </c>
      <c r="I66" s="21">
        <f t="shared" si="21"/>
        <v>1854</v>
      </c>
      <c r="J66" s="21">
        <f t="shared" si="21"/>
        <v>25</v>
      </c>
      <c r="K66" s="21">
        <f t="shared" si="21"/>
        <v>4834</v>
      </c>
      <c r="L66" s="21">
        <f t="shared" si="21"/>
        <v>45166</v>
      </c>
    </row>
    <row r="67" spans="1:13" s="54" customFormat="1" ht="15.75" thickBot="1" x14ac:dyDescent="0.3">
      <c r="A67" s="51"/>
      <c r="B67" s="51"/>
      <c r="C67" s="51"/>
      <c r="D67" s="52"/>
      <c r="E67" s="52"/>
      <c r="F67" s="53"/>
      <c r="G67" s="53"/>
      <c r="H67" s="53"/>
      <c r="I67" s="53"/>
      <c r="J67" s="53"/>
      <c r="K67" s="53"/>
      <c r="L67" s="53"/>
    </row>
    <row r="68" spans="1:13" ht="15.75" thickBot="1" x14ac:dyDescent="0.3">
      <c r="A68" s="48" t="s">
        <v>100</v>
      </c>
      <c r="B68" s="16"/>
      <c r="C68" s="16"/>
      <c r="D68" s="39"/>
      <c r="E68" s="39"/>
      <c r="F68" s="16"/>
      <c r="G68" s="16"/>
      <c r="H68" s="16"/>
      <c r="I68" s="16"/>
      <c r="J68" s="16"/>
      <c r="K68" s="16"/>
      <c r="L68" s="16"/>
      <c r="M68" s="28"/>
    </row>
    <row r="69" spans="1:13" x14ac:dyDescent="0.25">
      <c r="A69" s="35"/>
      <c r="B69" s="18" t="s">
        <v>101</v>
      </c>
      <c r="C69" s="18" t="s">
        <v>102</v>
      </c>
      <c r="D69" s="40" t="s">
        <v>108</v>
      </c>
      <c r="E69" s="40" t="s">
        <v>28</v>
      </c>
      <c r="F69" s="19">
        <v>25000</v>
      </c>
      <c r="G69" s="19">
        <f>+F69*2.87%</f>
        <v>717.5</v>
      </c>
      <c r="H69" s="19">
        <f>+F69*3.04%</f>
        <v>760</v>
      </c>
      <c r="I69" s="19">
        <v>0</v>
      </c>
      <c r="J69" s="19">
        <v>25</v>
      </c>
      <c r="K69" s="19">
        <f>+G69+H69+I69+J69</f>
        <v>1502.5</v>
      </c>
      <c r="L69" s="19">
        <f>+F69-K69</f>
        <v>23497.5</v>
      </c>
    </row>
    <row r="70" spans="1:13" x14ac:dyDescent="0.25">
      <c r="A70" s="20"/>
      <c r="B70" s="20" t="s">
        <v>1</v>
      </c>
      <c r="C70" s="20">
        <f>+COUNTA(C69:C69)</f>
        <v>1</v>
      </c>
      <c r="D70" s="37"/>
      <c r="E70" s="37"/>
      <c r="F70" s="21">
        <f t="shared" ref="F70:L70" si="22">SUM(F69:F69)</f>
        <v>25000</v>
      </c>
      <c r="G70" s="21">
        <f t="shared" si="22"/>
        <v>717.5</v>
      </c>
      <c r="H70" s="21">
        <f t="shared" si="22"/>
        <v>760</v>
      </c>
      <c r="I70" s="21">
        <f t="shared" si="22"/>
        <v>0</v>
      </c>
      <c r="J70" s="21">
        <f t="shared" si="22"/>
        <v>25</v>
      </c>
      <c r="K70" s="21">
        <f t="shared" si="22"/>
        <v>1502.5</v>
      </c>
      <c r="L70" s="21">
        <f t="shared" si="22"/>
        <v>23497.5</v>
      </c>
    </row>
    <row r="71" spans="1:13" ht="15.75" thickBot="1" x14ac:dyDescent="0.3">
      <c r="D71" s="38"/>
      <c r="E71" s="38"/>
    </row>
    <row r="72" spans="1:13" s="7" customFormat="1" ht="30" customHeight="1" thickBot="1" x14ac:dyDescent="0.3">
      <c r="A72" s="9" t="s">
        <v>17</v>
      </c>
      <c r="B72" s="34" t="s">
        <v>18</v>
      </c>
      <c r="C72" s="34" t="s">
        <v>19</v>
      </c>
      <c r="D72" s="34" t="s">
        <v>79</v>
      </c>
      <c r="E72" s="34"/>
      <c r="F72" s="34" t="s">
        <v>0</v>
      </c>
      <c r="G72" s="34" t="s">
        <v>20</v>
      </c>
      <c r="H72" s="34" t="s">
        <v>21</v>
      </c>
      <c r="I72" s="15" t="s">
        <v>22</v>
      </c>
      <c r="J72" s="15" t="s">
        <v>23</v>
      </c>
      <c r="K72" s="15" t="s">
        <v>24</v>
      </c>
      <c r="L72" s="15" t="s">
        <v>25</v>
      </c>
    </row>
    <row r="73" spans="1:13" ht="15.75" thickBot="1" x14ac:dyDescent="0.3">
      <c r="A73" s="48" t="s">
        <v>91</v>
      </c>
      <c r="B73" s="16"/>
      <c r="C73" s="16"/>
      <c r="D73" s="39"/>
      <c r="E73" s="39"/>
      <c r="F73" s="16"/>
      <c r="G73" s="16"/>
      <c r="H73" s="16"/>
      <c r="I73" s="16"/>
      <c r="J73" s="16"/>
      <c r="K73" s="16"/>
      <c r="L73" s="17"/>
    </row>
    <row r="74" spans="1:13" x14ac:dyDescent="0.25">
      <c r="A74" s="47" t="s">
        <v>90</v>
      </c>
      <c r="B74" s="18" t="s">
        <v>92</v>
      </c>
      <c r="C74" s="18" t="s">
        <v>93</v>
      </c>
      <c r="D74" s="40" t="s">
        <v>105</v>
      </c>
      <c r="E74" s="40" t="s">
        <v>28</v>
      </c>
      <c r="F74" s="19">
        <v>50000</v>
      </c>
      <c r="G74" s="19">
        <f>+F74*2.87%</f>
        <v>1435</v>
      </c>
      <c r="H74" s="19">
        <f>+F74*3.04%</f>
        <v>1520</v>
      </c>
      <c r="I74" s="19">
        <v>1854</v>
      </c>
      <c r="J74" s="19">
        <v>25</v>
      </c>
      <c r="K74" s="19">
        <f>+G74+H74+I74+J74</f>
        <v>4834</v>
      </c>
      <c r="L74" s="19">
        <f>+F74-K74</f>
        <v>45166</v>
      </c>
    </row>
    <row r="75" spans="1:13" x14ac:dyDescent="0.25">
      <c r="A75" s="20"/>
      <c r="B75" s="20" t="s">
        <v>1</v>
      </c>
      <c r="C75" s="20">
        <f>+COUNTA(C74:C74)</f>
        <v>1</v>
      </c>
      <c r="D75" s="37"/>
      <c r="E75" s="37"/>
      <c r="F75" s="21">
        <f t="shared" ref="F75:L75" si="23">SUM(F74:F74)</f>
        <v>50000</v>
      </c>
      <c r="G75" s="21">
        <f t="shared" si="23"/>
        <v>1435</v>
      </c>
      <c r="H75" s="21">
        <f t="shared" si="23"/>
        <v>1520</v>
      </c>
      <c r="I75" s="21">
        <f t="shared" si="23"/>
        <v>1854</v>
      </c>
      <c r="J75" s="21">
        <f t="shared" si="23"/>
        <v>25</v>
      </c>
      <c r="K75" s="21">
        <f t="shared" si="23"/>
        <v>4834</v>
      </c>
      <c r="L75" s="21">
        <f t="shared" si="23"/>
        <v>45166</v>
      </c>
    </row>
    <row r="76" spans="1:13" s="54" customFormat="1" x14ac:dyDescent="0.25">
      <c r="A76" s="51"/>
      <c r="B76" s="51"/>
      <c r="C76" s="51"/>
      <c r="D76" s="52"/>
      <c r="E76" s="52"/>
      <c r="F76" s="53"/>
      <c r="G76" s="53"/>
      <c r="H76" s="53"/>
      <c r="I76" s="53"/>
      <c r="J76" s="53"/>
      <c r="K76" s="53"/>
      <c r="L76" s="53"/>
    </row>
    <row r="77" spans="1:13" ht="15.75" thickBot="1" x14ac:dyDescent="0.3">
      <c r="D77" s="38"/>
      <c r="E77" s="38"/>
    </row>
    <row r="78" spans="1:13" s="7" customFormat="1" ht="30" customHeight="1" thickBot="1" x14ac:dyDescent="0.3">
      <c r="A78" s="9" t="s">
        <v>17</v>
      </c>
      <c r="B78" s="12" t="s">
        <v>18</v>
      </c>
      <c r="C78" s="12" t="s">
        <v>19</v>
      </c>
      <c r="D78" s="34" t="s">
        <v>79</v>
      </c>
      <c r="E78" s="34"/>
      <c r="F78" s="12" t="s">
        <v>0</v>
      </c>
      <c r="G78" s="12" t="s">
        <v>20</v>
      </c>
      <c r="H78" s="12" t="s">
        <v>21</v>
      </c>
      <c r="I78" s="15" t="s">
        <v>22</v>
      </c>
      <c r="J78" s="15" t="s">
        <v>23</v>
      </c>
      <c r="K78" s="15" t="s">
        <v>24</v>
      </c>
      <c r="L78" s="15" t="s">
        <v>25</v>
      </c>
    </row>
    <row r="79" spans="1:13" ht="15.75" thickBot="1" x14ac:dyDescent="0.3">
      <c r="A79" s="48" t="s">
        <v>54</v>
      </c>
      <c r="B79" s="16"/>
      <c r="C79" s="16"/>
      <c r="D79" s="39"/>
      <c r="E79" s="39"/>
      <c r="F79" s="16"/>
      <c r="G79" s="16"/>
      <c r="H79" s="16"/>
      <c r="I79" s="16"/>
      <c r="J79" s="16"/>
      <c r="K79" s="16"/>
      <c r="L79" s="17"/>
    </row>
    <row r="80" spans="1:13" x14ac:dyDescent="0.25">
      <c r="A80" s="47" t="s">
        <v>66</v>
      </c>
      <c r="B80" s="18" t="s">
        <v>55</v>
      </c>
      <c r="C80" s="18" t="s">
        <v>13</v>
      </c>
      <c r="D80" s="40" t="s">
        <v>105</v>
      </c>
      <c r="E80" s="40" t="s">
        <v>28</v>
      </c>
      <c r="F80" s="19">
        <v>30000</v>
      </c>
      <c r="G80" s="19">
        <f>+F80*2.87%</f>
        <v>861</v>
      </c>
      <c r="H80" s="19">
        <f>+F80*3.04%</f>
        <v>912</v>
      </c>
      <c r="I80" s="19">
        <v>0</v>
      </c>
      <c r="J80" s="19">
        <v>25</v>
      </c>
      <c r="K80" s="19">
        <f>+G80+H80+I80+J80</f>
        <v>1798</v>
      </c>
      <c r="L80" s="19">
        <f>+F80-K80</f>
        <v>28202</v>
      </c>
    </row>
    <row r="81" spans="1:12" x14ac:dyDescent="0.25">
      <c r="A81" s="47" t="s">
        <v>65</v>
      </c>
      <c r="B81" s="18" t="s">
        <v>56</v>
      </c>
      <c r="C81" s="18" t="s">
        <v>15</v>
      </c>
      <c r="D81" s="40" t="s">
        <v>105</v>
      </c>
      <c r="E81" s="40" t="s">
        <v>28</v>
      </c>
      <c r="F81" s="19">
        <v>50000</v>
      </c>
      <c r="G81" s="19">
        <f t="shared" ref="G81" si="24">+F81*2.87%</f>
        <v>1435</v>
      </c>
      <c r="H81" s="19">
        <f t="shared" ref="H81" si="25">+F81*3.04%</f>
        <v>1520</v>
      </c>
      <c r="I81" s="19">
        <v>1854</v>
      </c>
      <c r="J81" s="19">
        <v>25</v>
      </c>
      <c r="K81" s="19">
        <f t="shared" ref="K81" si="26">+G81+H81+I81+J81</f>
        <v>4834</v>
      </c>
      <c r="L81" s="19">
        <f t="shared" ref="L81" si="27">+F81-K81</f>
        <v>45166</v>
      </c>
    </row>
    <row r="82" spans="1:12" x14ac:dyDescent="0.25">
      <c r="A82" s="20"/>
      <c r="B82" s="20" t="s">
        <v>1</v>
      </c>
      <c r="C82" s="20">
        <f>+COUNTA(C80:C81)</f>
        <v>2</v>
      </c>
      <c r="D82" s="37"/>
      <c r="E82" s="37"/>
      <c r="F82" s="21">
        <f t="shared" ref="F82:L82" si="28">SUM(F80:F81)</f>
        <v>80000</v>
      </c>
      <c r="G82" s="21">
        <f t="shared" si="28"/>
        <v>2296</v>
      </c>
      <c r="H82" s="21">
        <f t="shared" si="28"/>
        <v>2432</v>
      </c>
      <c r="I82" s="21">
        <f t="shared" si="28"/>
        <v>1854</v>
      </c>
      <c r="J82" s="21">
        <f t="shared" si="28"/>
        <v>50</v>
      </c>
      <c r="K82" s="21">
        <f t="shared" si="28"/>
        <v>6632</v>
      </c>
      <c r="L82" s="21">
        <f t="shared" si="28"/>
        <v>73368</v>
      </c>
    </row>
    <row r="83" spans="1:12" x14ac:dyDescent="0.25">
      <c r="D83" s="38"/>
      <c r="E83" s="38"/>
    </row>
    <row r="84" spans="1:12" ht="15.75" thickBot="1" x14ac:dyDescent="0.3">
      <c r="D84" s="38"/>
      <c r="E84" s="38"/>
    </row>
    <row r="85" spans="1:12" ht="15.75" thickBot="1" x14ac:dyDescent="0.3">
      <c r="A85" s="48" t="s">
        <v>14</v>
      </c>
      <c r="B85" s="16"/>
      <c r="C85" s="16"/>
      <c r="D85" s="39"/>
      <c r="E85" s="39"/>
      <c r="F85" s="16"/>
      <c r="G85" s="16"/>
      <c r="H85" s="16"/>
      <c r="I85" s="16"/>
      <c r="J85" s="16"/>
      <c r="K85" s="16"/>
      <c r="L85" s="17"/>
    </row>
    <row r="86" spans="1:12" x14ac:dyDescent="0.25">
      <c r="A86" s="46" t="s">
        <v>64</v>
      </c>
      <c r="B86" s="45" t="s">
        <v>57</v>
      </c>
      <c r="C86" s="18" t="s">
        <v>59</v>
      </c>
      <c r="D86" s="40" t="s">
        <v>94</v>
      </c>
      <c r="E86" s="40" t="s">
        <v>29</v>
      </c>
      <c r="F86" s="19">
        <v>100000</v>
      </c>
      <c r="G86" s="19">
        <f>+F86*2.87%</f>
        <v>2870</v>
      </c>
      <c r="H86" s="19">
        <f>+F86*3.04%</f>
        <v>3040</v>
      </c>
      <c r="I86" s="19">
        <v>12105.37</v>
      </c>
      <c r="J86" s="19">
        <v>25</v>
      </c>
      <c r="K86" s="19">
        <f>+G86+H86+I86+J86</f>
        <v>18040.370000000003</v>
      </c>
      <c r="L86" s="19">
        <f>+F86-K86</f>
        <v>81959.63</v>
      </c>
    </row>
    <row r="87" spans="1:12" x14ac:dyDescent="0.25">
      <c r="A87" s="46" t="s">
        <v>63</v>
      </c>
      <c r="B87" s="18" t="s">
        <v>60</v>
      </c>
      <c r="C87" s="18" t="s">
        <v>58</v>
      </c>
      <c r="D87" s="40" t="s">
        <v>110</v>
      </c>
      <c r="E87" s="40" t="s">
        <v>28</v>
      </c>
      <c r="F87" s="19">
        <v>35000</v>
      </c>
      <c r="G87" s="19">
        <f t="shared" ref="G87:G88" si="29">+F87*2.87%</f>
        <v>1004.5</v>
      </c>
      <c r="H87" s="19">
        <f t="shared" ref="H87:H88" si="30">+F87*3.04%</f>
        <v>1064</v>
      </c>
      <c r="I87" s="19">
        <v>0</v>
      </c>
      <c r="J87" s="19">
        <v>25</v>
      </c>
      <c r="K87" s="19">
        <f t="shared" ref="K87:K88" si="31">+G87+H87+I87+J87</f>
        <v>2093.5</v>
      </c>
      <c r="L87" s="19">
        <f t="shared" ref="L87:L88" si="32">+F87-K87</f>
        <v>32906.5</v>
      </c>
    </row>
    <row r="88" spans="1:12" x14ac:dyDescent="0.25">
      <c r="A88" s="46" t="s">
        <v>62</v>
      </c>
      <c r="B88" s="18" t="s">
        <v>61</v>
      </c>
      <c r="C88" s="18" t="s">
        <v>58</v>
      </c>
      <c r="D88" s="40" t="s">
        <v>109</v>
      </c>
      <c r="E88" s="40" t="s">
        <v>29</v>
      </c>
      <c r="F88" s="19">
        <v>32000</v>
      </c>
      <c r="G88" s="19">
        <f t="shared" si="29"/>
        <v>918.4</v>
      </c>
      <c r="H88" s="19">
        <f t="shared" si="30"/>
        <v>972.8</v>
      </c>
      <c r="I88" s="19">
        <v>0</v>
      </c>
      <c r="J88" s="19">
        <v>25</v>
      </c>
      <c r="K88" s="19">
        <f t="shared" si="31"/>
        <v>1916.1999999999998</v>
      </c>
      <c r="L88" s="19">
        <f t="shared" si="32"/>
        <v>30083.8</v>
      </c>
    </row>
    <row r="89" spans="1:12" x14ac:dyDescent="0.25">
      <c r="A89" s="20"/>
      <c r="B89" s="20" t="s">
        <v>1</v>
      </c>
      <c r="C89" s="20">
        <f>+COUNTA(C86:C88)</f>
        <v>3</v>
      </c>
      <c r="D89" s="37"/>
      <c r="E89" s="21"/>
      <c r="F89" s="21">
        <f t="shared" ref="F89:L89" si="33">SUM(F86:F88)</f>
        <v>167000</v>
      </c>
      <c r="G89" s="21">
        <f t="shared" si="33"/>
        <v>4792.8999999999996</v>
      </c>
      <c r="H89" s="21">
        <f t="shared" si="33"/>
        <v>5076.8</v>
      </c>
      <c r="I89" s="21">
        <f t="shared" si="33"/>
        <v>12105.37</v>
      </c>
      <c r="J89" s="21">
        <f t="shared" si="33"/>
        <v>75</v>
      </c>
      <c r="K89" s="21">
        <f t="shared" si="33"/>
        <v>22050.070000000003</v>
      </c>
      <c r="L89" s="21">
        <f t="shared" si="33"/>
        <v>144949.93</v>
      </c>
    </row>
    <row r="90" spans="1:12" x14ac:dyDescent="0.25">
      <c r="D90" s="38"/>
    </row>
    <row r="91" spans="1:12" s="31" customFormat="1" x14ac:dyDescent="0.25">
      <c r="D91" s="44"/>
    </row>
    <row r="92" spans="1:12" s="31" customFormat="1" x14ac:dyDescent="0.25">
      <c r="D92" s="44"/>
    </row>
    <row r="93" spans="1:12" s="31" customFormat="1" x14ac:dyDescent="0.25"/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CARACTER TEMPORAL ABRIL.22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2022-04-26T16:20:07Z</cp:lastPrinted>
  <dcterms:created xsi:type="dcterms:W3CDTF">2015-06-05T18:19:34Z</dcterms:created>
  <dcterms:modified xsi:type="dcterms:W3CDTF">2022-04-26T16:20:25Z</dcterms:modified>
</cp:coreProperties>
</file>