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3\NOMINA TRANSPARENCIA 2023\ABRIL 2023\"/>
    </mc:Choice>
  </mc:AlternateContent>
  <xr:revisionPtr revIDLastSave="0" documentId="13_ncr:1_{CAE961C2-7EF6-4222-A7EB-F6B0592514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CARACTER TEMP. ABRIL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9" i="1" l="1"/>
  <c r="K79" i="1"/>
  <c r="J79" i="1"/>
  <c r="I79" i="1"/>
  <c r="H79" i="1"/>
  <c r="G79" i="1"/>
  <c r="F79" i="1"/>
  <c r="L21" i="1"/>
  <c r="I65" i="1"/>
  <c r="G64" i="1"/>
  <c r="G65" i="1" s="1"/>
  <c r="H64" i="1"/>
  <c r="H65" i="1" s="1"/>
  <c r="F65" i="1"/>
  <c r="C65" i="1"/>
  <c r="K64" i="1" l="1"/>
  <c r="L64" i="1" s="1"/>
  <c r="F29" i="1"/>
  <c r="F18" i="1"/>
  <c r="I18" i="1"/>
  <c r="J18" i="1"/>
  <c r="G17" i="1"/>
  <c r="H17" i="1"/>
  <c r="H16" i="1"/>
  <c r="G16" i="1"/>
  <c r="C79" i="1"/>
  <c r="F73" i="1"/>
  <c r="I73" i="1"/>
  <c r="J73" i="1"/>
  <c r="J38" i="1"/>
  <c r="I38" i="1"/>
  <c r="F38" i="1"/>
  <c r="C38" i="1"/>
  <c r="H37" i="1"/>
  <c r="H38" i="1" s="1"/>
  <c r="G37" i="1"/>
  <c r="G38" i="1" s="1"/>
  <c r="C45" i="1"/>
  <c r="J29" i="1"/>
  <c r="I29" i="1"/>
  <c r="C29" i="1"/>
  <c r="F45" i="1"/>
  <c r="I45" i="1"/>
  <c r="J45" i="1"/>
  <c r="K16" i="1" l="1"/>
  <c r="L16" i="1" s="1"/>
  <c r="L65" i="1"/>
  <c r="K65" i="1"/>
  <c r="H18" i="1"/>
  <c r="G18" i="1"/>
  <c r="K17" i="1"/>
  <c r="L17" i="1" s="1"/>
  <c r="K37" i="1"/>
  <c r="G76" i="1"/>
  <c r="H76" i="1"/>
  <c r="G77" i="1"/>
  <c r="H77" i="1"/>
  <c r="H72" i="1"/>
  <c r="G72" i="1"/>
  <c r="C73" i="1"/>
  <c r="H78" i="1"/>
  <c r="G78" i="1"/>
  <c r="F69" i="1"/>
  <c r="H68" i="1"/>
  <c r="H69" i="1" s="1"/>
  <c r="G68" i="1"/>
  <c r="G69" i="1" s="1"/>
  <c r="J61" i="1"/>
  <c r="I61" i="1"/>
  <c r="F61" i="1"/>
  <c r="H60" i="1"/>
  <c r="G60" i="1"/>
  <c r="H59" i="1"/>
  <c r="G59" i="1"/>
  <c r="J55" i="1"/>
  <c r="I55" i="1"/>
  <c r="F55" i="1"/>
  <c r="H54" i="1"/>
  <c r="H55" i="1" s="1"/>
  <c r="G54" i="1"/>
  <c r="G55" i="1" s="1"/>
  <c r="J49" i="1"/>
  <c r="I49" i="1"/>
  <c r="H48" i="1"/>
  <c r="H49" i="1" s="1"/>
  <c r="G48" i="1"/>
  <c r="F49" i="1"/>
  <c r="G43" i="1"/>
  <c r="H43" i="1"/>
  <c r="G44" i="1"/>
  <c r="H44" i="1"/>
  <c r="G28" i="1"/>
  <c r="H28" i="1"/>
  <c r="H42" i="1"/>
  <c r="G42" i="1"/>
  <c r="J34" i="1"/>
  <c r="I34" i="1"/>
  <c r="F34" i="1"/>
  <c r="C34" i="1"/>
  <c r="G32" i="1"/>
  <c r="H32" i="1"/>
  <c r="G33" i="1"/>
  <c r="H33" i="1"/>
  <c r="H27" i="1"/>
  <c r="H26" i="1"/>
  <c r="H25" i="1"/>
  <c r="G27" i="1"/>
  <c r="G26" i="1"/>
  <c r="G25" i="1"/>
  <c r="J22" i="1"/>
  <c r="I22" i="1"/>
  <c r="H21" i="1"/>
  <c r="H22" i="1" s="1"/>
  <c r="G21" i="1"/>
  <c r="G22" i="1" s="1"/>
  <c r="F22" i="1"/>
  <c r="L18" i="1" l="1"/>
  <c r="K18" i="1"/>
  <c r="H73" i="1"/>
  <c r="G73" i="1"/>
  <c r="L37" i="1"/>
  <c r="L38" i="1" s="1"/>
  <c r="K38" i="1"/>
  <c r="H29" i="1"/>
  <c r="G29" i="1"/>
  <c r="H45" i="1"/>
  <c r="K25" i="1"/>
  <c r="G45" i="1"/>
  <c r="K72" i="1"/>
  <c r="K32" i="1"/>
  <c r="K48" i="1"/>
  <c r="L48" i="1" s="1"/>
  <c r="L49" i="1" s="1"/>
  <c r="K76" i="1"/>
  <c r="K43" i="1"/>
  <c r="L43" i="1" s="1"/>
  <c r="K77" i="1"/>
  <c r="K60" i="1"/>
  <c r="L60" i="1" s="1"/>
  <c r="K68" i="1"/>
  <c r="L68" i="1" s="1"/>
  <c r="L69" i="1" s="1"/>
  <c r="H34" i="1"/>
  <c r="G49" i="1"/>
  <c r="K54" i="1"/>
  <c r="L54" i="1" s="1"/>
  <c r="L55" i="1" s="1"/>
  <c r="G61" i="1"/>
  <c r="K27" i="1"/>
  <c r="L27" i="1" s="1"/>
  <c r="K33" i="1"/>
  <c r="L33" i="1" s="1"/>
  <c r="K42" i="1"/>
  <c r="K44" i="1"/>
  <c r="K59" i="1"/>
  <c r="K78" i="1"/>
  <c r="H61" i="1"/>
  <c r="K26" i="1"/>
  <c r="L26" i="1" s="1"/>
  <c r="G34" i="1"/>
  <c r="K28" i="1"/>
  <c r="L28" i="1" s="1"/>
  <c r="K21" i="1"/>
  <c r="L76" i="1" l="1"/>
  <c r="L72" i="1"/>
  <c r="K73" i="1"/>
  <c r="L25" i="1"/>
  <c r="L29" i="1" s="1"/>
  <c r="K29" i="1"/>
  <c r="K69" i="1"/>
  <c r="K49" i="1"/>
  <c r="L44" i="1"/>
  <c r="K45" i="1"/>
  <c r="L77" i="1"/>
  <c r="K55" i="1"/>
  <c r="L34" i="1"/>
  <c r="K34" i="1"/>
  <c r="L78" i="1"/>
  <c r="L42" i="1"/>
  <c r="L59" i="1"/>
  <c r="L61" i="1" s="1"/>
  <c r="K61" i="1"/>
  <c r="L22" i="1"/>
  <c r="K22" i="1"/>
  <c r="L73" i="1" l="1"/>
  <c r="L45" i="1"/>
  <c r="C69" i="1"/>
  <c r="C61" i="1"/>
  <c r="C55" i="1"/>
  <c r="C49" i="1"/>
  <c r="C22" i="1"/>
  <c r="C18" i="1"/>
  <c r="C13" i="1"/>
  <c r="F13" i="1"/>
  <c r="J13" i="1"/>
  <c r="I13" i="1"/>
  <c r="H12" i="1"/>
  <c r="G12" i="1"/>
  <c r="K12" i="1" l="1"/>
  <c r="L12" i="1" s="1"/>
  <c r="H13" i="1"/>
  <c r="G13" i="1"/>
  <c r="L13" i="1" l="1"/>
  <c r="K13" i="1"/>
</calcChain>
</file>

<file path=xl/sharedStrings.xml><?xml version="1.0" encoding="utf-8"?>
<sst xmlns="http://schemas.openxmlformats.org/spreadsheetml/2006/main" count="149" uniqueCount="99">
  <si>
    <t>Ingreso Bruto</t>
  </si>
  <si>
    <t>ENCARGADO (A)</t>
  </si>
  <si>
    <t>COORDINADOR (A)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</si>
  <si>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</si>
  <si>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</si>
  <si>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</si>
  <si>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</si>
  <si>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</si>
  <si>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</si>
  <si>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</si>
  <si>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</si>
  <si>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</si>
  <si>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</si>
  <si>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F</t>
  </si>
  <si>
    <t>M</t>
  </si>
  <si>
    <t>T19</t>
  </si>
  <si>
    <t>T18</t>
  </si>
  <si>
    <t>T12</t>
  </si>
  <si>
    <t>T16</t>
  </si>
  <si>
    <t>T14</t>
  </si>
  <si>
    <t>T11</t>
  </si>
  <si>
    <t>T5</t>
  </si>
  <si>
    <t>T4</t>
  </si>
  <si>
    <t>T10</t>
  </si>
  <si>
    <t>T9</t>
  </si>
  <si>
    <t>T1</t>
  </si>
  <si>
    <t>T13</t>
  </si>
  <si>
    <t>T21</t>
  </si>
  <si>
    <t>T22</t>
  </si>
  <si>
    <t>T23</t>
  </si>
  <si>
    <t>T27</t>
  </si>
  <si>
    <t>T25</t>
  </si>
  <si>
    <t>T28</t>
  </si>
  <si>
    <t xml:space="preserve">JOSANNY MONI MOTA </t>
  </si>
  <si>
    <t xml:space="preserve">DEPARTAMENTO DE RECURSOS HUMANOS </t>
  </si>
  <si>
    <t xml:space="preserve">LIN MASSIEL ABREU RIVAS </t>
  </si>
  <si>
    <t xml:space="preserve">PERIODISTA </t>
  </si>
  <si>
    <t xml:space="preserve">CONTADORA </t>
  </si>
  <si>
    <t xml:space="preserve">COORDINADOR (A) ADMINISTRATIVO </t>
  </si>
  <si>
    <t xml:space="preserve">CRISTIAN JOSE BARRERAS MANZUETA </t>
  </si>
  <si>
    <t>T29</t>
  </si>
  <si>
    <t xml:space="preserve">ADMINISTRADOR DE SISTEMA </t>
  </si>
  <si>
    <t xml:space="preserve">CARMEN GIOVANNI POLANCO LOVERA </t>
  </si>
  <si>
    <t xml:space="preserve">AIDE LIRANZO DEL VILLAR </t>
  </si>
  <si>
    <t>T30</t>
  </si>
  <si>
    <t xml:space="preserve">JULIO CESAR MOREL </t>
  </si>
  <si>
    <t xml:space="preserve">OSCAR MANUEL HERASME MATOS </t>
  </si>
  <si>
    <t>T7</t>
  </si>
  <si>
    <t>COD.</t>
  </si>
  <si>
    <t>T3</t>
  </si>
  <si>
    <t>NÓMINA PERSONAL CARÁCTER TEMPORAL</t>
  </si>
  <si>
    <t>DEPARTAMENTO JURÍDICO</t>
  </si>
  <si>
    <t xml:space="preserve">DEPARTAMENTO DE PLANIFICACIÓN Y DESARROLLO </t>
  </si>
  <si>
    <t xml:space="preserve">DIVISIÓN DE PROTOCOLO Y EVENTOS </t>
  </si>
  <si>
    <t xml:space="preserve">APOLINAR DE LOS SANTOS RODRÍGUEZ </t>
  </si>
  <si>
    <t xml:space="preserve">PAMELA ALCÁNTARA PIÑA </t>
  </si>
  <si>
    <t xml:space="preserve">MIOSOTY MARINE DÍAZ PIMENTEL </t>
  </si>
  <si>
    <t xml:space="preserve">DEPARTAMENTO DE COMUNICACIÓN </t>
  </si>
  <si>
    <t xml:space="preserve">RAFAEL DARIO BELISARIO DURÁN </t>
  </si>
  <si>
    <t>DIVISIÓN DE PUBLICACIONES</t>
  </si>
  <si>
    <t xml:space="preserve">EDWIN RAFAEL TEJEDA CIPRIÁN </t>
  </si>
  <si>
    <t xml:space="preserve">GIANNA MARÍA PERALTA CASTRO </t>
  </si>
  <si>
    <t xml:space="preserve">ELIZABETH FRANCHESCA BÁEZ MATOS </t>
  </si>
  <si>
    <t xml:space="preserve">DIVISIÓN DE COMPRAS Y CONTRATACIONES </t>
  </si>
  <si>
    <t xml:space="preserve">DIVISIÓN DE SERVICIOS GENERALES </t>
  </si>
  <si>
    <t xml:space="preserve">WILFREDO DE JESÚS RIJO NORBERTO </t>
  </si>
  <si>
    <t xml:space="preserve">DEPARTAMENTO DE TÉCNOLOGIA DE LA INFORMACIÓN Y COMUNICACIÓN </t>
  </si>
  <si>
    <t xml:space="preserve">SOPORTE TÉCNICO </t>
  </si>
  <si>
    <t xml:space="preserve">JOSNIEL RAMÍREZ ENCARNACIÓN </t>
  </si>
  <si>
    <t>Carácter Temporal (Vigencia)</t>
  </si>
  <si>
    <t>DIVISIÓN DE DIGITALIZACIÓN DOCUMENTAL</t>
  </si>
  <si>
    <t xml:space="preserve">WANDA LIDUVINA GUZMÁN GUERRERO </t>
  </si>
  <si>
    <t>TÉCNICO BIBLIOTECARIO (A)</t>
  </si>
  <si>
    <t>RED NACIONAL DE BIBLIOTECAS PÚBLICAS</t>
  </si>
  <si>
    <t xml:space="preserve">BIBLIOTECAS PÚBLICAS </t>
  </si>
  <si>
    <t>RAMÓN ANTONIO CABRAL DE LA CRUZ</t>
  </si>
  <si>
    <t xml:space="preserve">LEIBIANNA CRISTINA NG BÁEZ </t>
  </si>
  <si>
    <t xml:space="preserve">TAÍNA BERROA OZUNA </t>
  </si>
  <si>
    <t>Género</t>
  </si>
  <si>
    <t>MARÍA ALTAGRACIA Y FERRAND RODRÍGUEZ</t>
  </si>
  <si>
    <t xml:space="preserve">ANDRÉS DAVID PATIÑO MATOS </t>
  </si>
  <si>
    <t>01/11/2022-01/05/2023</t>
  </si>
  <si>
    <t>01/12/2022-01/05/2023</t>
  </si>
  <si>
    <t>T31</t>
  </si>
  <si>
    <t>RAQUEL  DE DIOS DEL POZO</t>
  </si>
  <si>
    <t>01/01/2023-01/06/2023</t>
  </si>
  <si>
    <t xml:space="preserve">ANALISTA  DESARROLLO INSTITUCIONAL </t>
  </si>
  <si>
    <t>ANALISTA DE RECURSOS HUMANOS</t>
  </si>
  <si>
    <t xml:space="preserve">ENCARCAGO (A) </t>
  </si>
  <si>
    <t>01/02/2023-01/08/2023</t>
  </si>
  <si>
    <t>T32</t>
  </si>
  <si>
    <t>DEPARTAMENTO DE SERVICIO AL PUBLICO</t>
  </si>
  <si>
    <t>ELIZABETH M DELOS DOL POLANCO CAST.</t>
  </si>
  <si>
    <t>SUPERVISOR (A)</t>
  </si>
  <si>
    <t>01/12/2022-01/06/2023</t>
  </si>
  <si>
    <t>ENC. DE PUBLICACIONES</t>
  </si>
  <si>
    <t xml:space="preserve">DEPARTAMENTO ADMINISTRATIVO O FINANCIERO </t>
  </si>
  <si>
    <t>01/03/2022-01/09/2023</t>
  </si>
  <si>
    <t>1/04/2023-1/10/2023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</si>
</sst>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7" xfId="0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/>
    <xf numFmtId="0" fontId="2" fillId="4" borderId="3" xfId="0" applyFont="1" applyFill="1" applyBorder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Alignment="1">
      <alignment horizontal="left"/>
    </xf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9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2" fillId="4" borderId="11" xfId="0" applyFont="1" applyFill="1" applyBorder="1"/>
    <xf numFmtId="0" fontId="9" fillId="0" borderId="0" xfId="0" applyFont="1" applyAlignment="1">
      <alignment horizontal="left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left"/>
    </xf>
    <xf numFmtId="0" fontId="2" fillId="4" borderId="2" xfId="0" applyFont="1" applyFill="1" applyBorder="1"/>
    <xf numFmtId="0" fontId="0" fillId="3" borderId="0" xfId="0" applyFill="1"/>
    <xf numFmtId="0" fontId="8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/>
    </xf>
    <xf numFmtId="0" fontId="0" fillId="3" borderId="13" xfId="0" applyFill="1" applyBorder="1" applyAlignment="1">
      <alignment horizontal="center"/>
    </xf>
    <xf numFmtId="43" fontId="8" fillId="3" borderId="13" xfId="1" applyFont="1" applyFill="1" applyBorder="1" applyAlignment="1">
      <alignment horizontal="center"/>
    </xf>
    <xf numFmtId="43" fontId="8" fillId="3" borderId="13" xfId="1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3" xfId="0" applyFill="1" applyBorder="1"/>
    <xf numFmtId="4" fontId="0" fillId="3" borderId="1" xfId="0" applyNumberFormat="1" applyFill="1" applyBorder="1"/>
    <xf numFmtId="4" fontId="0" fillId="3" borderId="13" xfId="0" applyNumberFormat="1" applyFill="1" applyBorder="1"/>
    <xf numFmtId="0" fontId="0" fillId="3" borderId="14" xfId="0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43" fontId="9" fillId="3" borderId="0" xfId="1" applyFont="1" applyFill="1" applyBorder="1" applyAlignment="1">
      <alignment horizontal="center"/>
    </xf>
    <xf numFmtId="43" fontId="9" fillId="3" borderId="0" xfId="1" applyFont="1" applyFill="1" applyBorder="1" applyAlignment="1">
      <alignment horizontal="left"/>
    </xf>
    <xf numFmtId="43" fontId="0" fillId="3" borderId="1" xfId="0" applyNumberFormat="1" applyFill="1" applyBorder="1"/>
    <xf numFmtId="43" fontId="0" fillId="3" borderId="13" xfId="0" applyNumberFormat="1" applyFill="1" applyBorder="1"/>
    <xf numFmtId="0" fontId="2" fillId="3" borderId="0" xfId="0" applyFont="1" applyFill="1"/>
    <xf numFmtId="0" fontId="9" fillId="6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left"/>
    </xf>
    <xf numFmtId="43" fontId="8" fillId="3" borderId="15" xfId="1" applyFont="1" applyFill="1" applyBorder="1" applyAlignment="1">
      <alignment horizontal="left"/>
    </xf>
    <xf numFmtId="0" fontId="9" fillId="5" borderId="16" xfId="0" applyFont="1" applyFill="1" applyBorder="1" applyAlignment="1">
      <alignment horizontal="left"/>
    </xf>
    <xf numFmtId="0" fontId="9" fillId="5" borderId="17" xfId="0" applyFont="1" applyFill="1" applyBorder="1" applyAlignment="1">
      <alignment horizontal="left"/>
    </xf>
    <xf numFmtId="43" fontId="9" fillId="5" borderId="17" xfId="1" applyFont="1" applyFill="1" applyBorder="1" applyAlignment="1">
      <alignment horizontal="center"/>
    </xf>
    <xf numFmtId="43" fontId="9" fillId="5" borderId="17" xfId="1" applyFont="1" applyFill="1" applyBorder="1" applyAlignment="1">
      <alignment horizontal="left"/>
    </xf>
    <xf numFmtId="43" fontId="9" fillId="5" borderId="6" xfId="1" applyFont="1" applyFill="1" applyBorder="1" applyAlignment="1">
      <alignment horizontal="left"/>
    </xf>
    <xf numFmtId="0" fontId="8" fillId="3" borderId="15" xfId="0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43" fontId="8" fillId="3" borderId="15" xfId="1" applyFont="1" applyFill="1" applyBorder="1" applyAlignment="1">
      <alignment horizontal="center"/>
    </xf>
    <xf numFmtId="164" fontId="8" fillId="3" borderId="15" xfId="1" applyNumberFormat="1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43" fontId="8" fillId="3" borderId="18" xfId="1" applyFont="1" applyFill="1" applyBorder="1" applyAlignment="1">
      <alignment horizontal="center"/>
    </xf>
    <xf numFmtId="4" fontId="0" fillId="3" borderId="18" xfId="0" applyNumberFormat="1" applyFill="1" applyBorder="1"/>
    <xf numFmtId="0" fontId="0" fillId="3" borderId="18" xfId="0" applyFill="1" applyBorder="1"/>
    <xf numFmtId="43" fontId="0" fillId="3" borderId="15" xfId="0" applyNumberFormat="1" applyFill="1" applyBorder="1"/>
    <xf numFmtId="4" fontId="0" fillId="3" borderId="15" xfId="0" applyNumberFormat="1" applyFill="1" applyBorder="1"/>
    <xf numFmtId="4" fontId="0" fillId="3" borderId="13" xfId="0" applyNumberForma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43" fontId="8" fillId="3" borderId="18" xfId="1" applyFont="1" applyFill="1" applyBorder="1" applyAlignment="1">
      <alignment horizontal="left"/>
    </xf>
    <xf numFmtId="0" fontId="2" fillId="7" borderId="2" xfId="0" applyFont="1" applyFill="1" applyBorder="1"/>
    <xf numFmtId="0" fontId="2" fillId="7" borderId="9" xfId="0" applyFont="1" applyFill="1" applyBorder="1"/>
    <xf numFmtId="0" fontId="2" fillId="7" borderId="3" xfId="0" applyFont="1" applyFill="1" applyBorder="1"/>
    <xf numFmtId="49" fontId="8" fillId="3" borderId="15" xfId="1" applyNumberFormat="1" applyFont="1" applyFill="1" applyBorder="1" applyAlignment="1">
      <alignment horizontal="center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43" fontId="9" fillId="5" borderId="20" xfId="1" applyFont="1" applyFill="1" applyBorder="1" applyAlignment="1">
      <alignment horizontal="center"/>
    </xf>
    <xf numFmtId="43" fontId="9" fillId="5" borderId="20" xfId="1" applyFont="1" applyFill="1" applyBorder="1" applyAlignment="1">
      <alignment horizontal="left"/>
    </xf>
    <xf numFmtId="43" fontId="9" fillId="5" borderId="21" xfId="1" applyFont="1" applyFill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2" fillId="7" borderId="4" xfId="0" applyFont="1" applyFill="1" applyBorder="1"/>
    <xf numFmtId="0" fontId="0" fillId="0" borderId="9" xfId="0" applyBorder="1"/>
    <xf numFmtId="0" fontId="8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43" fontId="9" fillId="5" borderId="22" xfId="1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3" fontId="9" fillId="3" borderId="9" xfId="1" applyFont="1" applyFill="1" applyBorder="1" applyAlignment="1">
      <alignment horizontal="center"/>
    </xf>
    <xf numFmtId="43" fontId="9" fillId="3" borderId="9" xfId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5" xfId="0" applyFill="1" applyBorder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3" fontId="0" fillId="0" borderId="0" xfId="0" applyNumberFormat="1"/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M82"/>
  <sheetViews>
    <sheetView tabSelected="1" zoomScale="73" zoomScaleNormal="73" workbookViewId="0">
      <pane ySplit="9" topLeftCell="A10" activePane="bottomLeft" state="frozen"/>
      <selection pane="bottomLeft" activeCell="D70" sqref="D70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5.710937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4.85546875" bestFit="1" customWidth="1"/>
  </cols>
  <sheetData>
    <row r="1" spans="1:688" ht="22.5" x14ac:dyDescent="0.45">
      <c r="A1" s="98" t="s">
        <v>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688" ht="22.5" x14ac:dyDescent="0.45">
      <c r="A2" s="98" t="s">
        <v>50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688" ht="22.5" x14ac:dyDescent="0.45">
      <c r="A3" s="99">
        <v>45017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688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688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688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688" ht="15.75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688" s="5" customFormat="1" ht="30" customHeight="1" thickBot="1" x14ac:dyDescent="0.3">
      <c r="A8" s="1"/>
      <c r="B8" s="9"/>
      <c r="C8" s="2"/>
      <c r="D8" s="2"/>
      <c r="E8" s="2"/>
      <c r="F8" s="3"/>
      <c r="G8" s="100" t="s">
        <v>3</v>
      </c>
      <c r="H8" s="101"/>
      <c r="I8" s="4"/>
      <c r="J8" s="4"/>
      <c r="K8" s="4"/>
      <c r="L8" s="4"/>
    </row>
    <row r="9" spans="1:688" s="8" customFormat="1" ht="30" customHeight="1" thickBot="1" x14ac:dyDescent="0.3">
      <c r="A9" s="15" t="s">
        <v>48</v>
      </c>
      <c r="B9" s="51" t="s">
        <v>4</v>
      </c>
      <c r="C9" s="6" t="s">
        <v>5</v>
      </c>
      <c r="D9" s="15" t="s">
        <v>69</v>
      </c>
      <c r="E9" s="15" t="s">
        <v>78</v>
      </c>
      <c r="F9" s="15" t="s">
        <v>0</v>
      </c>
      <c r="G9" s="6" t="s">
        <v>6</v>
      </c>
      <c r="H9" s="6" t="s">
        <v>7</v>
      </c>
      <c r="I9" s="52" t="s">
        <v>8</v>
      </c>
      <c r="J9" s="52" t="s">
        <v>9</v>
      </c>
      <c r="K9" s="52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</row>
    <row r="10" spans="1:688" s="18" customFormat="1" ht="16.5" thickBot="1" x14ac:dyDescent="0.3">
      <c r="A10" s="20"/>
      <c r="B10" s="16"/>
      <c r="C10" s="50"/>
      <c r="D10" s="25"/>
      <c r="E10" s="16"/>
      <c r="F10" s="17"/>
      <c r="G10" s="17"/>
      <c r="H10" s="17"/>
      <c r="I10" s="17"/>
      <c r="J10" s="17"/>
      <c r="K10" s="17"/>
      <c r="L10" s="17"/>
    </row>
    <row r="11" spans="1:688" ht="15.75" thickBot="1" x14ac:dyDescent="0.3">
      <c r="A11" s="30"/>
      <c r="B11" s="30" t="s">
        <v>51</v>
      </c>
      <c r="C11" s="11"/>
      <c r="D11" s="23"/>
      <c r="E11" s="11"/>
      <c r="F11" s="11"/>
      <c r="G11" s="11"/>
      <c r="H11" s="11"/>
      <c r="I11" s="11"/>
      <c r="J11" s="11"/>
      <c r="K11" s="11"/>
      <c r="L11" s="12"/>
      <c r="M11" s="19"/>
    </row>
    <row r="12" spans="1:688" ht="15.75" thickBot="1" x14ac:dyDescent="0.3">
      <c r="A12" s="32" t="s">
        <v>47</v>
      </c>
      <c r="B12" s="33" t="s">
        <v>46</v>
      </c>
      <c r="C12" s="33" t="s">
        <v>1</v>
      </c>
      <c r="D12" s="34" t="s">
        <v>81</v>
      </c>
      <c r="E12" s="53" t="s">
        <v>14</v>
      </c>
      <c r="F12" s="36">
        <v>110000</v>
      </c>
      <c r="G12" s="36">
        <f>+F12*2.87%</f>
        <v>3157</v>
      </c>
      <c r="H12" s="36">
        <f>+F12*3.04%</f>
        <v>3344</v>
      </c>
      <c r="I12" s="36">
        <v>14457.62</v>
      </c>
      <c r="J12" s="36">
        <v>25</v>
      </c>
      <c r="K12" s="36">
        <f>+G12+H12+I12+J12</f>
        <v>20983.620000000003</v>
      </c>
      <c r="L12" s="36">
        <f>+F12-K12</f>
        <v>89016.38</v>
      </c>
    </row>
    <row r="13" spans="1:688" ht="15.75" thickBot="1" x14ac:dyDescent="0.3">
      <c r="A13" s="57"/>
      <c r="B13" s="58"/>
      <c r="C13" s="58">
        <f>+COUNTA(C12:C12)</f>
        <v>1</v>
      </c>
      <c r="D13" s="59"/>
      <c r="E13" s="59"/>
      <c r="F13" s="60">
        <f t="shared" ref="F13:L13" si="0">SUM(F12:F12)</f>
        <v>110000</v>
      </c>
      <c r="G13" s="60">
        <f t="shared" si="0"/>
        <v>3157</v>
      </c>
      <c r="H13" s="60">
        <f t="shared" si="0"/>
        <v>3344</v>
      </c>
      <c r="I13" s="60">
        <f t="shared" si="0"/>
        <v>14457.62</v>
      </c>
      <c r="J13" s="60">
        <f t="shared" si="0"/>
        <v>25</v>
      </c>
      <c r="K13" s="60">
        <f t="shared" si="0"/>
        <v>20983.620000000003</v>
      </c>
      <c r="L13" s="61">
        <f t="shared" si="0"/>
        <v>89016.38</v>
      </c>
    </row>
    <row r="14" spans="1:688" ht="15.75" thickBot="1" x14ac:dyDescent="0.3">
      <c r="D14" s="22"/>
      <c r="E14" s="22"/>
    </row>
    <row r="15" spans="1:688" ht="15.75" thickBot="1" x14ac:dyDescent="0.3">
      <c r="A15" s="30"/>
      <c r="B15" s="30" t="s">
        <v>52</v>
      </c>
      <c r="C15" s="11"/>
      <c r="D15" s="23"/>
      <c r="E15" s="11"/>
      <c r="F15" s="11"/>
      <c r="G15" s="11"/>
      <c r="H15" s="11"/>
      <c r="I15" s="11"/>
      <c r="J15" s="11"/>
      <c r="K15" s="11"/>
      <c r="L15" s="12"/>
      <c r="M15" s="19"/>
    </row>
    <row r="16" spans="1:688" ht="15.75" thickBot="1" x14ac:dyDescent="0.3">
      <c r="A16" s="21" t="s">
        <v>83</v>
      </c>
      <c r="B16" s="13" t="s">
        <v>84</v>
      </c>
      <c r="C16" s="88" t="s">
        <v>88</v>
      </c>
      <c r="D16" s="38" t="s">
        <v>85</v>
      </c>
      <c r="E16" s="89" t="s">
        <v>13</v>
      </c>
      <c r="F16" s="14">
        <v>100000</v>
      </c>
      <c r="G16" s="14">
        <f>+F16*2.87%</f>
        <v>2870</v>
      </c>
      <c r="H16" s="56">
        <f>+F16*3.04%</f>
        <v>3040</v>
      </c>
      <c r="I16" s="14">
        <v>12105.37</v>
      </c>
      <c r="J16" s="14">
        <v>125</v>
      </c>
      <c r="K16" s="56">
        <f>+G16+H16+I16+J16</f>
        <v>18140.370000000003</v>
      </c>
      <c r="L16" s="56">
        <f>+F16-K16</f>
        <v>81859.63</v>
      </c>
    </row>
    <row r="17" spans="1:689" ht="15.75" thickBot="1" x14ac:dyDescent="0.3">
      <c r="A17" s="54" t="s">
        <v>27</v>
      </c>
      <c r="B17" s="55" t="s">
        <v>77</v>
      </c>
      <c r="C17" s="62" t="s">
        <v>86</v>
      </c>
      <c r="D17" s="38" t="s">
        <v>85</v>
      </c>
      <c r="E17" s="63" t="s">
        <v>13</v>
      </c>
      <c r="F17" s="56">
        <v>45000</v>
      </c>
      <c r="G17" s="56">
        <f>+F17*2.87%</f>
        <v>1291.5</v>
      </c>
      <c r="H17" s="56">
        <f>+F17*3.04%</f>
        <v>1368</v>
      </c>
      <c r="I17" s="56">
        <v>1148.33</v>
      </c>
      <c r="J17" s="56">
        <v>25</v>
      </c>
      <c r="K17" s="56">
        <f>+G17+H17+I17+J17</f>
        <v>3832.83</v>
      </c>
      <c r="L17" s="56">
        <f>+F17-K17</f>
        <v>41167.17</v>
      </c>
    </row>
    <row r="18" spans="1:689" s="87" customFormat="1" ht="15.75" thickBot="1" x14ac:dyDescent="0.3">
      <c r="A18" s="80"/>
      <c r="B18" s="81"/>
      <c r="C18" s="81">
        <f>+COUNTA(C15:C17)</f>
        <v>2</v>
      </c>
      <c r="D18" s="82"/>
      <c r="E18" s="82"/>
      <c r="F18" s="83">
        <f t="shared" ref="F18:L18" si="1">SUM(F16:F17)</f>
        <v>145000</v>
      </c>
      <c r="G18" s="83">
        <f t="shared" si="1"/>
        <v>4161.5</v>
      </c>
      <c r="H18" s="83">
        <f t="shared" si="1"/>
        <v>4408</v>
      </c>
      <c r="I18" s="83">
        <f t="shared" si="1"/>
        <v>13253.7</v>
      </c>
      <c r="J18" s="83">
        <f t="shared" si="1"/>
        <v>150</v>
      </c>
      <c r="K18" s="83">
        <f t="shared" si="1"/>
        <v>21973.200000000004</v>
      </c>
      <c r="L18" s="90">
        <f t="shared" si="1"/>
        <v>123026.8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</row>
    <row r="19" spans="1:689" ht="15.75" thickBot="1" x14ac:dyDescent="0.3">
      <c r="D19" s="22"/>
      <c r="E19" s="22"/>
    </row>
    <row r="20" spans="1:689" ht="15.75" thickBot="1" x14ac:dyDescent="0.3">
      <c r="A20" s="26"/>
      <c r="B20" s="26" t="s">
        <v>53</v>
      </c>
      <c r="C20" s="11"/>
      <c r="D20" s="23"/>
      <c r="E20" s="11"/>
      <c r="F20" s="11"/>
      <c r="G20" s="11"/>
      <c r="H20" s="11"/>
      <c r="I20" s="11"/>
      <c r="J20" s="11"/>
      <c r="K20" s="11"/>
      <c r="L20" s="11"/>
      <c r="M20" s="19"/>
    </row>
    <row r="21" spans="1:689" ht="15.75" thickBot="1" x14ac:dyDescent="0.3">
      <c r="A21" s="54" t="s">
        <v>17</v>
      </c>
      <c r="B21" s="55" t="s">
        <v>33</v>
      </c>
      <c r="C21" s="55" t="s">
        <v>1</v>
      </c>
      <c r="D21" s="42" t="s">
        <v>81</v>
      </c>
      <c r="E21" s="64" t="s">
        <v>13</v>
      </c>
      <c r="F21" s="56">
        <v>90000</v>
      </c>
      <c r="G21" s="56">
        <f>+F21*2.87%</f>
        <v>2583</v>
      </c>
      <c r="H21" s="56">
        <f>+F21*3.04%</f>
        <v>2736</v>
      </c>
      <c r="I21" s="56">
        <v>9358.76</v>
      </c>
      <c r="J21" s="56">
        <v>1602.45</v>
      </c>
      <c r="K21" s="56">
        <f>+G21+H21+I21+J21</f>
        <v>16280.210000000001</v>
      </c>
      <c r="L21" s="65">
        <f>+F21-K21</f>
        <v>73719.789999999994</v>
      </c>
    </row>
    <row r="22" spans="1:689" ht="15.75" thickBot="1" x14ac:dyDescent="0.3">
      <c r="A22" s="57"/>
      <c r="B22" s="58"/>
      <c r="C22" s="58">
        <f>+COUNTA(C20:C21)</f>
        <v>1</v>
      </c>
      <c r="D22" s="59"/>
      <c r="E22" s="59"/>
      <c r="F22" s="60">
        <f>+F21</f>
        <v>90000</v>
      </c>
      <c r="G22" s="60">
        <f>SUM(G21)</f>
        <v>2583</v>
      </c>
      <c r="H22" s="60">
        <f>+H21</f>
        <v>2736</v>
      </c>
      <c r="I22" s="60">
        <f>SUM(I21)</f>
        <v>9358.76</v>
      </c>
      <c r="J22" s="60">
        <f>SUM(J21)</f>
        <v>1602.45</v>
      </c>
      <c r="K22" s="60">
        <f>+K21</f>
        <v>16280.210000000001</v>
      </c>
      <c r="L22" s="61">
        <f>+L21</f>
        <v>73719.789999999994</v>
      </c>
    </row>
    <row r="23" spans="1:689" ht="15.75" thickBot="1" x14ac:dyDescent="0.3">
      <c r="D23" s="22"/>
      <c r="E23" s="22"/>
    </row>
    <row r="24" spans="1:689" ht="15.75" thickBot="1" x14ac:dyDescent="0.3">
      <c r="A24" s="30"/>
      <c r="B24" s="30" t="s">
        <v>34</v>
      </c>
      <c r="C24" s="11"/>
      <c r="D24" s="23"/>
      <c r="E24" s="23"/>
      <c r="F24" s="11"/>
      <c r="G24" s="11"/>
      <c r="H24" s="11"/>
      <c r="I24" s="11"/>
      <c r="J24" s="11"/>
      <c r="K24" s="11"/>
      <c r="L24" s="12"/>
      <c r="M24" s="19"/>
    </row>
    <row r="25" spans="1:689" s="31" customFormat="1" x14ac:dyDescent="0.25">
      <c r="A25" s="34" t="s">
        <v>20</v>
      </c>
      <c r="B25" s="39" t="s">
        <v>54</v>
      </c>
      <c r="C25" s="39" t="s">
        <v>1</v>
      </c>
      <c r="D25" s="34" t="s">
        <v>81</v>
      </c>
      <c r="E25" s="34" t="s">
        <v>14</v>
      </c>
      <c r="F25" s="41">
        <v>110000</v>
      </c>
      <c r="G25" s="36">
        <f t="shared" ref="G25:G27" si="2">+F25*2.87%</f>
        <v>3157</v>
      </c>
      <c r="H25" s="36">
        <f t="shared" ref="H25:H27" si="3">+F25*3.04%</f>
        <v>3344</v>
      </c>
      <c r="I25" s="36">
        <v>14457.62</v>
      </c>
      <c r="J25" s="36">
        <v>25</v>
      </c>
      <c r="K25" s="48">
        <f>+G25+H25+I25+J25</f>
        <v>20983.620000000003</v>
      </c>
      <c r="L25" s="48">
        <f>+F25-K25</f>
        <v>89016.38</v>
      </c>
    </row>
    <row r="26" spans="1:689" s="31" customFormat="1" x14ac:dyDescent="0.25">
      <c r="A26" s="34" t="s">
        <v>24</v>
      </c>
      <c r="B26" s="39" t="s">
        <v>55</v>
      </c>
      <c r="C26" s="39" t="s">
        <v>87</v>
      </c>
      <c r="D26" s="34" t="s">
        <v>81</v>
      </c>
      <c r="E26" s="34" t="s">
        <v>13</v>
      </c>
      <c r="F26" s="41">
        <v>40000</v>
      </c>
      <c r="G26" s="36">
        <f t="shared" si="2"/>
        <v>1148</v>
      </c>
      <c r="H26" s="36">
        <f t="shared" si="3"/>
        <v>1216</v>
      </c>
      <c r="I26" s="39">
        <v>442.65</v>
      </c>
      <c r="J26" s="14">
        <v>125</v>
      </c>
      <c r="K26" s="48">
        <f t="shared" ref="K26:K27" si="4">+G26+H26+I26+J26</f>
        <v>2931.65</v>
      </c>
      <c r="L26" s="47">
        <f t="shared" ref="L26:L27" si="5">+F26-K26</f>
        <v>37068.35</v>
      </c>
    </row>
    <row r="27" spans="1:689" s="31" customFormat="1" x14ac:dyDescent="0.25">
      <c r="A27" s="21" t="s">
        <v>23</v>
      </c>
      <c r="B27" s="13" t="s">
        <v>35</v>
      </c>
      <c r="C27" s="13" t="s">
        <v>87</v>
      </c>
      <c r="D27" s="38" t="s">
        <v>81</v>
      </c>
      <c r="E27" s="24" t="s">
        <v>13</v>
      </c>
      <c r="F27" s="40">
        <v>40000</v>
      </c>
      <c r="G27" s="14">
        <f t="shared" si="2"/>
        <v>1148</v>
      </c>
      <c r="H27" s="14">
        <f t="shared" si="3"/>
        <v>1216</v>
      </c>
      <c r="I27" s="37">
        <v>442.65</v>
      </c>
      <c r="J27" s="14">
        <v>2858.33</v>
      </c>
      <c r="K27" s="47">
        <f t="shared" si="4"/>
        <v>5664.98</v>
      </c>
      <c r="L27" s="47">
        <f t="shared" si="5"/>
        <v>34335.020000000004</v>
      </c>
    </row>
    <row r="28" spans="1:689" s="31" customFormat="1" x14ac:dyDescent="0.25">
      <c r="A28" s="32" t="s">
        <v>28</v>
      </c>
      <c r="B28" s="33" t="s">
        <v>56</v>
      </c>
      <c r="C28" s="33" t="s">
        <v>37</v>
      </c>
      <c r="D28" s="34" t="s">
        <v>85</v>
      </c>
      <c r="E28" s="35" t="s">
        <v>13</v>
      </c>
      <c r="F28" s="41">
        <v>48000</v>
      </c>
      <c r="G28" s="14">
        <f>+F28*2.87%</f>
        <v>1377.6</v>
      </c>
      <c r="H28" s="14">
        <f>+F28*3.04%</f>
        <v>1459.2</v>
      </c>
      <c r="I28" s="40">
        <v>861.88</v>
      </c>
      <c r="J28" s="14">
        <v>4857.3500000000004</v>
      </c>
      <c r="K28" s="47">
        <f>+G28+H28+I28+J28</f>
        <v>8556.0300000000007</v>
      </c>
      <c r="L28" s="47">
        <f>+F28-K28</f>
        <v>39443.97</v>
      </c>
    </row>
    <row r="29" spans="1:689" ht="15.75" thickBot="1" x14ac:dyDescent="0.3">
      <c r="A29" s="80"/>
      <c r="B29" s="81"/>
      <c r="C29" s="81">
        <f>+COUNTA(C25:C28)</f>
        <v>4</v>
      </c>
      <c r="D29" s="82"/>
      <c r="E29" s="82"/>
      <c r="F29" s="83">
        <f>SUM(F25:F28)</f>
        <v>238000</v>
      </c>
      <c r="G29" s="83">
        <f t="shared" ref="G29:L29" si="6">SUM(G25:G28)</f>
        <v>6830.6</v>
      </c>
      <c r="H29" s="83">
        <f t="shared" si="6"/>
        <v>7235.2</v>
      </c>
      <c r="I29" s="83">
        <f t="shared" si="6"/>
        <v>16204.8</v>
      </c>
      <c r="J29" s="83">
        <f t="shared" si="6"/>
        <v>7865.68</v>
      </c>
      <c r="K29" s="83">
        <f t="shared" si="6"/>
        <v>38136.280000000006</v>
      </c>
      <c r="L29" s="84">
        <f t="shared" si="6"/>
        <v>199863.72</v>
      </c>
    </row>
    <row r="30" spans="1:689" ht="15.75" thickBot="1" x14ac:dyDescent="0.3">
      <c r="D30" s="22"/>
      <c r="E30" s="22"/>
    </row>
    <row r="31" spans="1:689" ht="15.75" thickBot="1" x14ac:dyDescent="0.3">
      <c r="A31" s="26"/>
      <c r="B31" s="26" t="s">
        <v>57</v>
      </c>
      <c r="C31" s="11"/>
      <c r="D31" s="23"/>
      <c r="E31" s="23"/>
      <c r="F31" s="11"/>
      <c r="G31" s="11"/>
      <c r="H31" s="11"/>
      <c r="I31" s="11"/>
      <c r="J31" s="11"/>
      <c r="K31" s="11"/>
      <c r="L31" s="11"/>
      <c r="M31" s="19"/>
    </row>
    <row r="32" spans="1:689" x14ac:dyDescent="0.25">
      <c r="A32" s="21" t="s">
        <v>25</v>
      </c>
      <c r="B32" s="13" t="s">
        <v>58</v>
      </c>
      <c r="C32" s="13" t="s">
        <v>36</v>
      </c>
      <c r="D32" s="38" t="s">
        <v>81</v>
      </c>
      <c r="E32" s="24" t="s">
        <v>14</v>
      </c>
      <c r="F32" s="14">
        <v>31500</v>
      </c>
      <c r="G32" s="14">
        <f t="shared" ref="G32:G33" si="7">+F32*2.87%</f>
        <v>904.05</v>
      </c>
      <c r="H32" s="14">
        <f t="shared" ref="H32:H33" si="8">+F32*3.04%</f>
        <v>957.6</v>
      </c>
      <c r="I32" s="39"/>
      <c r="J32" s="14">
        <v>25</v>
      </c>
      <c r="K32" s="47">
        <f t="shared" ref="K32:K33" si="9">+G32+H32+I32+J32</f>
        <v>1886.65</v>
      </c>
      <c r="L32" s="47">
        <v>29613.35</v>
      </c>
    </row>
    <row r="33" spans="1:12" ht="15.75" thickBot="1" x14ac:dyDescent="0.3">
      <c r="A33" s="54" t="s">
        <v>26</v>
      </c>
      <c r="B33" s="55" t="s">
        <v>79</v>
      </c>
      <c r="C33" s="55" t="s">
        <v>36</v>
      </c>
      <c r="D33" s="67" t="s">
        <v>82</v>
      </c>
      <c r="E33" s="64" t="s">
        <v>13</v>
      </c>
      <c r="F33" s="56">
        <v>22000</v>
      </c>
      <c r="G33" s="56">
        <f t="shared" si="7"/>
        <v>631.4</v>
      </c>
      <c r="H33" s="56">
        <f t="shared" si="8"/>
        <v>668.8</v>
      </c>
      <c r="I33" s="70"/>
      <c r="J33" s="56">
        <v>25</v>
      </c>
      <c r="K33" s="71">
        <f t="shared" si="9"/>
        <v>1325.1999999999998</v>
      </c>
      <c r="L33" s="71">
        <f t="shared" ref="L33" si="10">+F33-K33</f>
        <v>20674.8</v>
      </c>
    </row>
    <row r="34" spans="1:12" ht="15.75" thickBot="1" x14ac:dyDescent="0.3">
      <c r="A34" s="57"/>
      <c r="B34" s="58"/>
      <c r="C34" s="58">
        <f>+COUNTA(C32:C33)</f>
        <v>2</v>
      </c>
      <c r="D34" s="59"/>
      <c r="E34" s="59"/>
      <c r="F34" s="60">
        <f t="shared" ref="F34:L34" si="11">SUM(F32:F33)</f>
        <v>53500</v>
      </c>
      <c r="G34" s="60">
        <f t="shared" si="11"/>
        <v>1535.4499999999998</v>
      </c>
      <c r="H34" s="60">
        <f t="shared" si="11"/>
        <v>1626.4</v>
      </c>
      <c r="I34" s="60">
        <f t="shared" si="11"/>
        <v>0</v>
      </c>
      <c r="J34" s="60">
        <f t="shared" si="11"/>
        <v>50</v>
      </c>
      <c r="K34" s="60">
        <f t="shared" si="11"/>
        <v>3211.85</v>
      </c>
      <c r="L34" s="61">
        <f t="shared" si="11"/>
        <v>50288.149999999994</v>
      </c>
    </row>
    <row r="35" spans="1:12" ht="15.75" thickBot="1" x14ac:dyDescent="0.3">
      <c r="D35" s="22"/>
      <c r="E35" s="22"/>
    </row>
    <row r="36" spans="1:12" ht="15.75" thickBot="1" x14ac:dyDescent="0.3">
      <c r="A36" s="26"/>
      <c r="B36" s="26" t="s">
        <v>59</v>
      </c>
      <c r="C36" s="11"/>
      <c r="D36" s="23"/>
      <c r="E36" s="23"/>
      <c r="F36" s="11"/>
      <c r="G36" s="11"/>
      <c r="H36" s="11"/>
      <c r="I36" s="11"/>
      <c r="J36" s="11"/>
      <c r="K36" s="11"/>
      <c r="L36" s="12"/>
    </row>
    <row r="37" spans="1:12" ht="15.75" thickBot="1" x14ac:dyDescent="0.3">
      <c r="A37" s="79" t="s">
        <v>29</v>
      </c>
      <c r="B37" s="55" t="s">
        <v>76</v>
      </c>
      <c r="C37" s="55" t="s">
        <v>95</v>
      </c>
      <c r="D37" s="64" t="s">
        <v>89</v>
      </c>
      <c r="E37" s="64" t="s">
        <v>13</v>
      </c>
      <c r="F37" s="56">
        <v>50000</v>
      </c>
      <c r="G37" s="56">
        <f t="shared" ref="G37" si="12">+F37*2.87%</f>
        <v>1435</v>
      </c>
      <c r="H37" s="56">
        <f t="shared" ref="H37" si="13">+F37*3.04%</f>
        <v>1520</v>
      </c>
      <c r="I37" s="72">
        <v>1854</v>
      </c>
      <c r="J37" s="56">
        <v>25</v>
      </c>
      <c r="K37" s="71">
        <f t="shared" ref="K37" si="14">+G37+H37+I37+J37</f>
        <v>4834</v>
      </c>
      <c r="L37" s="71">
        <f>+F37-K37</f>
        <v>45166</v>
      </c>
    </row>
    <row r="38" spans="1:12" ht="15.75" thickBot="1" x14ac:dyDescent="0.3">
      <c r="A38" s="57"/>
      <c r="B38" s="58"/>
      <c r="C38" s="58">
        <f>+COUNTA(C37:C37)</f>
        <v>1</v>
      </c>
      <c r="D38" s="59"/>
      <c r="E38" s="60"/>
      <c r="F38" s="60">
        <f t="shared" ref="F38:L38" si="15">SUM(F37)</f>
        <v>50000</v>
      </c>
      <c r="G38" s="60">
        <f t="shared" si="15"/>
        <v>1435</v>
      </c>
      <c r="H38" s="60">
        <f t="shared" si="15"/>
        <v>1520</v>
      </c>
      <c r="I38" s="60">
        <f t="shared" si="15"/>
        <v>1854</v>
      </c>
      <c r="J38" s="60">
        <f t="shared" si="15"/>
        <v>25</v>
      </c>
      <c r="K38" s="60">
        <f t="shared" si="15"/>
        <v>4834</v>
      </c>
      <c r="L38" s="61">
        <f t="shared" si="15"/>
        <v>45166</v>
      </c>
    </row>
    <row r="39" spans="1:12" x14ac:dyDescent="0.25">
      <c r="A39" s="44"/>
      <c r="D39" s="22"/>
      <c r="E39" s="22"/>
    </row>
    <row r="40" spans="1:12" s="31" customFormat="1" ht="15.75" thickBot="1" x14ac:dyDescent="0.3">
      <c r="B40"/>
      <c r="C40"/>
      <c r="D40" s="22"/>
      <c r="E40" s="22"/>
      <c r="F40"/>
      <c r="G40"/>
      <c r="H40"/>
      <c r="I40"/>
      <c r="J40"/>
      <c r="K40"/>
      <c r="L40"/>
    </row>
    <row r="41" spans="1:12" ht="15.75" thickBot="1" x14ac:dyDescent="0.3">
      <c r="A41" s="30"/>
      <c r="B41" s="30" t="s">
        <v>96</v>
      </c>
      <c r="C41" s="11"/>
      <c r="D41" s="23"/>
      <c r="E41" s="23"/>
      <c r="F41" s="11"/>
      <c r="G41" s="11"/>
      <c r="H41" s="11"/>
      <c r="I41" s="11"/>
      <c r="J41" s="11"/>
      <c r="K41" s="11"/>
      <c r="L41" s="12"/>
    </row>
    <row r="42" spans="1:12" x14ac:dyDescent="0.25">
      <c r="A42" s="34" t="s">
        <v>49</v>
      </c>
      <c r="B42" s="39" t="s">
        <v>60</v>
      </c>
      <c r="C42" s="39" t="s">
        <v>1</v>
      </c>
      <c r="D42" s="34" t="s">
        <v>81</v>
      </c>
      <c r="E42" s="34" t="s">
        <v>14</v>
      </c>
      <c r="F42" s="41">
        <v>110000</v>
      </c>
      <c r="G42" s="36">
        <f t="shared" ref="G42:G43" si="16">+F42*2.87%</f>
        <v>3157</v>
      </c>
      <c r="H42" s="36">
        <f t="shared" ref="H42" si="17">+F42*3.04%</f>
        <v>3344</v>
      </c>
      <c r="I42" s="41">
        <v>14457.62</v>
      </c>
      <c r="J42" s="36">
        <v>25</v>
      </c>
      <c r="K42" s="48">
        <f t="shared" ref="K42" si="18">+G42+H42+I42+J42</f>
        <v>20983.620000000003</v>
      </c>
      <c r="L42" s="48">
        <f t="shared" ref="L42" si="19">+F42-K42</f>
        <v>89016.38</v>
      </c>
    </row>
    <row r="43" spans="1:12" x14ac:dyDescent="0.25">
      <c r="A43" s="34" t="s">
        <v>19</v>
      </c>
      <c r="B43" s="39" t="s">
        <v>61</v>
      </c>
      <c r="C43" s="39" t="s">
        <v>38</v>
      </c>
      <c r="D43" s="34" t="s">
        <v>89</v>
      </c>
      <c r="E43" s="34" t="s">
        <v>13</v>
      </c>
      <c r="F43" s="41">
        <v>70000</v>
      </c>
      <c r="G43" s="36">
        <f t="shared" si="16"/>
        <v>2009</v>
      </c>
      <c r="H43" s="36">
        <f t="shared" ref="H43" si="20">+F43*3.04%</f>
        <v>2128</v>
      </c>
      <c r="I43" s="40">
        <v>5368.48</v>
      </c>
      <c r="J43" s="36">
        <v>25</v>
      </c>
      <c r="K43" s="48">
        <f t="shared" ref="K43" si="21">+G43+H43+I43+J43</f>
        <v>9530.48</v>
      </c>
      <c r="L43" s="48">
        <f t="shared" ref="L43" si="22">+F43-K43</f>
        <v>60469.520000000004</v>
      </c>
    </row>
    <row r="44" spans="1:12" ht="15.75" thickBot="1" x14ac:dyDescent="0.3">
      <c r="A44" s="67" t="s">
        <v>30</v>
      </c>
      <c r="B44" s="70" t="s">
        <v>62</v>
      </c>
      <c r="C44" s="70" t="s">
        <v>37</v>
      </c>
      <c r="D44" s="67" t="s">
        <v>82</v>
      </c>
      <c r="E44" s="67" t="s">
        <v>13</v>
      </c>
      <c r="F44" s="69">
        <v>30000</v>
      </c>
      <c r="G44" s="56">
        <f>+F44*2.87%</f>
        <v>861</v>
      </c>
      <c r="H44" s="56">
        <f>+F44*3.04%</f>
        <v>912</v>
      </c>
      <c r="I44" s="72">
        <v>0</v>
      </c>
      <c r="J44" s="56">
        <v>25</v>
      </c>
      <c r="K44" s="71">
        <f>+G44+H44+I44+J44</f>
        <v>1798</v>
      </c>
      <c r="L44" s="71">
        <f>+F44-K44</f>
        <v>28202</v>
      </c>
    </row>
    <row r="45" spans="1:12" ht="15.75" thickBot="1" x14ac:dyDescent="0.3">
      <c r="A45" s="57"/>
      <c r="B45" s="58"/>
      <c r="C45" s="58">
        <f>+COUNTA(C42:C44)</f>
        <v>3</v>
      </c>
      <c r="D45" s="59"/>
      <c r="E45" s="59"/>
      <c r="F45" s="60">
        <f t="shared" ref="F45:L45" si="23">SUM(F42:F44)</f>
        <v>210000</v>
      </c>
      <c r="G45" s="60">
        <f t="shared" si="23"/>
        <v>6027</v>
      </c>
      <c r="H45" s="60">
        <f t="shared" si="23"/>
        <v>6384</v>
      </c>
      <c r="I45" s="60">
        <f t="shared" si="23"/>
        <v>19826.099999999999</v>
      </c>
      <c r="J45" s="60">
        <f t="shared" si="23"/>
        <v>75</v>
      </c>
      <c r="K45" s="60">
        <f t="shared" si="23"/>
        <v>32312.100000000002</v>
      </c>
      <c r="L45" s="61">
        <f t="shared" si="23"/>
        <v>177687.90000000002</v>
      </c>
    </row>
    <row r="46" spans="1:12" ht="15.75" thickBot="1" x14ac:dyDescent="0.3">
      <c r="A46" s="85"/>
      <c r="B46" s="27"/>
      <c r="C46" s="27"/>
      <c r="D46" s="28"/>
      <c r="E46" s="28"/>
      <c r="F46" s="29"/>
      <c r="G46" s="29"/>
      <c r="H46" s="29"/>
      <c r="I46" s="29"/>
      <c r="J46" s="29"/>
      <c r="K46" s="29"/>
      <c r="L46" s="29"/>
    </row>
    <row r="47" spans="1:12" ht="15.75" thickBot="1" x14ac:dyDescent="0.3">
      <c r="A47" s="26"/>
      <c r="B47" s="26" t="s">
        <v>63</v>
      </c>
      <c r="C47" s="11"/>
      <c r="D47" s="23"/>
      <c r="E47" s="23"/>
      <c r="F47" s="11"/>
      <c r="G47" s="11"/>
      <c r="H47" s="11"/>
      <c r="I47" s="11"/>
      <c r="J47" s="11"/>
      <c r="K47" s="11"/>
      <c r="L47" s="12"/>
    </row>
    <row r="48" spans="1:12" ht="15.75" thickBot="1" x14ac:dyDescent="0.3">
      <c r="A48" s="54" t="s">
        <v>22</v>
      </c>
      <c r="B48" s="55" t="s">
        <v>39</v>
      </c>
      <c r="C48" s="55" t="s">
        <v>1</v>
      </c>
      <c r="D48" s="42" t="s">
        <v>89</v>
      </c>
      <c r="E48" s="64" t="s">
        <v>14</v>
      </c>
      <c r="F48" s="56">
        <v>70000</v>
      </c>
      <c r="G48" s="56">
        <f t="shared" ref="G48" si="24">+F48*2.87%</f>
        <v>2009</v>
      </c>
      <c r="H48" s="56">
        <f t="shared" ref="H48" si="25">+F48*3.04%</f>
        <v>2128</v>
      </c>
      <c r="I48" s="72">
        <v>5368.48</v>
      </c>
      <c r="J48" s="56">
        <v>25</v>
      </c>
      <c r="K48" s="71">
        <f t="shared" ref="K48" si="26">+G48+H48+I48+J48</f>
        <v>9530.48</v>
      </c>
      <c r="L48" s="71">
        <f t="shared" ref="L48" si="27">+F48-K48</f>
        <v>60469.520000000004</v>
      </c>
    </row>
    <row r="49" spans="1:13" ht="15.75" thickBot="1" x14ac:dyDescent="0.3">
      <c r="A49" s="57"/>
      <c r="B49" s="58"/>
      <c r="C49" s="58">
        <f>+COUNTA(C47:C48)</f>
        <v>1</v>
      </c>
      <c r="D49" s="59"/>
      <c r="E49" s="59"/>
      <c r="F49" s="60">
        <f>SUM(F48)</f>
        <v>70000</v>
      </c>
      <c r="G49" s="60">
        <f t="shared" ref="G49:L49" si="28">SUM(G48:G48)</f>
        <v>2009</v>
      </c>
      <c r="H49" s="60">
        <f t="shared" si="28"/>
        <v>2128</v>
      </c>
      <c r="I49" s="60">
        <f t="shared" si="28"/>
        <v>5368.48</v>
      </c>
      <c r="J49" s="60">
        <f t="shared" si="28"/>
        <v>25</v>
      </c>
      <c r="K49" s="60">
        <f t="shared" si="28"/>
        <v>9530.48</v>
      </c>
      <c r="L49" s="61">
        <f t="shared" si="28"/>
        <v>60469.520000000004</v>
      </c>
    </row>
    <row r="50" spans="1:13" x14ac:dyDescent="0.25">
      <c r="A50" s="27"/>
      <c r="B50" s="27"/>
      <c r="C50" s="27"/>
      <c r="D50" s="28"/>
      <c r="E50" s="28"/>
      <c r="F50" s="29"/>
      <c r="G50" s="29"/>
      <c r="H50" s="29"/>
      <c r="I50" s="29"/>
      <c r="J50" s="29"/>
      <c r="K50" s="29"/>
      <c r="L50" s="29"/>
    </row>
    <row r="51" spans="1:13" x14ac:dyDescent="0.25">
      <c r="A51" s="27"/>
      <c r="B51" s="27"/>
      <c r="C51" s="27"/>
      <c r="D51" s="28"/>
      <c r="E51" s="28"/>
      <c r="F51" s="29"/>
      <c r="G51" s="29"/>
      <c r="H51" s="29"/>
      <c r="I51" s="29"/>
      <c r="J51" s="29"/>
      <c r="K51" s="29"/>
      <c r="L51" s="29"/>
    </row>
    <row r="52" spans="1:13" ht="15.75" thickBot="1" x14ac:dyDescent="0.3">
      <c r="D52" s="22"/>
      <c r="E52" s="22"/>
    </row>
    <row r="53" spans="1:13" s="31" customFormat="1" ht="15.75" thickBot="1" x14ac:dyDescent="0.3">
      <c r="A53" s="26"/>
      <c r="B53" s="26" t="s">
        <v>64</v>
      </c>
      <c r="C53" s="11"/>
      <c r="D53" s="23"/>
      <c r="E53" s="23"/>
      <c r="F53" s="11"/>
      <c r="G53" s="11"/>
      <c r="H53" s="11"/>
      <c r="I53" s="11"/>
      <c r="J53" s="11"/>
      <c r="K53" s="11"/>
      <c r="L53" s="12"/>
    </row>
    <row r="54" spans="1:13" ht="15.75" thickBot="1" x14ac:dyDescent="0.3">
      <c r="A54" s="54" t="s">
        <v>21</v>
      </c>
      <c r="B54" s="55" t="s">
        <v>65</v>
      </c>
      <c r="C54" s="55" t="s">
        <v>1</v>
      </c>
      <c r="D54" s="64" t="s">
        <v>81</v>
      </c>
      <c r="E54" s="64" t="s">
        <v>14</v>
      </c>
      <c r="F54" s="56">
        <v>70000</v>
      </c>
      <c r="G54" s="56">
        <f t="shared" ref="G54" si="29">+F54*2.87%</f>
        <v>2009</v>
      </c>
      <c r="H54" s="56">
        <f t="shared" ref="H54" si="30">+F54*3.04%</f>
        <v>2128</v>
      </c>
      <c r="I54" s="72">
        <v>5368.48</v>
      </c>
      <c r="J54" s="56">
        <v>1315.83</v>
      </c>
      <c r="K54" s="71">
        <f t="shared" ref="K54" si="31">+G54+H54+I54+J54</f>
        <v>10821.31</v>
      </c>
      <c r="L54" s="71">
        <f t="shared" ref="L54" si="32">+F54-K54</f>
        <v>59178.69</v>
      </c>
    </row>
    <row r="55" spans="1:13" ht="15.75" thickBot="1" x14ac:dyDescent="0.3">
      <c r="A55" s="57"/>
      <c r="B55" s="58"/>
      <c r="C55" s="58">
        <f>+COUNTA(C53:C54)</f>
        <v>1</v>
      </c>
      <c r="D55" s="59"/>
      <c r="E55" s="59"/>
      <c r="F55" s="60">
        <f>+F54</f>
        <v>70000</v>
      </c>
      <c r="G55" s="60">
        <f t="shared" ref="G55:L55" si="33">SUM(G54)</f>
        <v>2009</v>
      </c>
      <c r="H55" s="60">
        <f t="shared" si="33"/>
        <v>2128</v>
      </c>
      <c r="I55" s="60">
        <f t="shared" si="33"/>
        <v>5368.48</v>
      </c>
      <c r="J55" s="60">
        <f t="shared" si="33"/>
        <v>1315.83</v>
      </c>
      <c r="K55" s="60">
        <f t="shared" si="33"/>
        <v>10821.31</v>
      </c>
      <c r="L55" s="61">
        <f t="shared" si="33"/>
        <v>59178.69</v>
      </c>
    </row>
    <row r="56" spans="1:13" s="31" customFormat="1" x14ac:dyDescent="0.25">
      <c r="A56"/>
      <c r="B56" s="44"/>
      <c r="C56" s="44"/>
      <c r="D56" s="45"/>
      <c r="E56" s="45"/>
      <c r="F56" s="46"/>
      <c r="G56" s="46"/>
      <c r="H56" s="46"/>
      <c r="I56" s="46"/>
      <c r="J56" s="46"/>
      <c r="K56" s="46"/>
      <c r="L56" s="46"/>
    </row>
    <row r="57" spans="1:13" ht="15.75" thickBot="1" x14ac:dyDescent="0.3">
      <c r="D57" s="22"/>
      <c r="E57" s="22"/>
    </row>
    <row r="58" spans="1:13" ht="15.75" thickBot="1" x14ac:dyDescent="0.3">
      <c r="A58" s="30"/>
      <c r="B58" s="30" t="s">
        <v>66</v>
      </c>
      <c r="C58" s="11"/>
      <c r="D58" s="23"/>
      <c r="E58" s="23"/>
      <c r="F58" s="11"/>
      <c r="G58" s="11"/>
      <c r="H58" s="11"/>
      <c r="I58" s="11"/>
      <c r="J58" s="11"/>
      <c r="K58" s="11"/>
      <c r="L58" s="12"/>
    </row>
    <row r="59" spans="1:13" x14ac:dyDescent="0.25">
      <c r="A59" s="34" t="s">
        <v>40</v>
      </c>
      <c r="B59" s="39" t="s">
        <v>80</v>
      </c>
      <c r="C59" s="39" t="s">
        <v>41</v>
      </c>
      <c r="D59" s="34" t="s">
        <v>82</v>
      </c>
      <c r="E59" s="73" t="s">
        <v>14</v>
      </c>
      <c r="F59" s="41">
        <v>50000</v>
      </c>
      <c r="G59" s="36">
        <f t="shared" ref="G59:G60" si="34">+F59*2.87%</f>
        <v>1435</v>
      </c>
      <c r="H59" s="36">
        <f t="shared" ref="H59:H60" si="35">+F59*3.04%</f>
        <v>1520</v>
      </c>
      <c r="I59" s="41">
        <v>1854</v>
      </c>
      <c r="J59" s="36">
        <v>25</v>
      </c>
      <c r="K59" s="48">
        <f t="shared" ref="K59:K60" si="36">+G59+H59+I59+J59</f>
        <v>4834</v>
      </c>
      <c r="L59" s="48">
        <f t="shared" ref="L59:L60" si="37">+F59-K59</f>
        <v>45166</v>
      </c>
    </row>
    <row r="60" spans="1:13" ht="15.75" thickBot="1" x14ac:dyDescent="0.3">
      <c r="A60" s="74" t="s">
        <v>31</v>
      </c>
      <c r="B60" s="66" t="s">
        <v>68</v>
      </c>
      <c r="C60" s="66" t="s">
        <v>67</v>
      </c>
      <c r="D60" s="68" t="s">
        <v>97</v>
      </c>
      <c r="E60" s="68" t="s">
        <v>14</v>
      </c>
      <c r="F60" s="75">
        <v>31000</v>
      </c>
      <c r="G60" s="56">
        <f t="shared" si="34"/>
        <v>889.7</v>
      </c>
      <c r="H60" s="56">
        <f t="shared" si="35"/>
        <v>942.4</v>
      </c>
      <c r="I60" s="72">
        <v>0</v>
      </c>
      <c r="J60" s="56">
        <v>25</v>
      </c>
      <c r="K60" s="71">
        <f t="shared" si="36"/>
        <v>1857.1</v>
      </c>
      <c r="L60" s="71">
        <f t="shared" si="37"/>
        <v>29142.9</v>
      </c>
      <c r="M60" s="19"/>
    </row>
    <row r="61" spans="1:13" ht="15.75" thickBot="1" x14ac:dyDescent="0.3">
      <c r="A61" s="57"/>
      <c r="B61" s="58"/>
      <c r="C61" s="58">
        <f>+COUNTA(C59:C60)</f>
        <v>2</v>
      </c>
      <c r="D61" s="59"/>
      <c r="E61" s="59"/>
      <c r="F61" s="60">
        <f t="shared" ref="F61:L61" si="38">SUM(F59:F60)</f>
        <v>81000</v>
      </c>
      <c r="G61" s="60">
        <f t="shared" si="38"/>
        <v>2324.6999999999998</v>
      </c>
      <c r="H61" s="60">
        <f t="shared" si="38"/>
        <v>2462.4</v>
      </c>
      <c r="I61" s="60">
        <f t="shared" si="38"/>
        <v>1854</v>
      </c>
      <c r="J61" s="60">
        <f t="shared" si="38"/>
        <v>50</v>
      </c>
      <c r="K61" s="60">
        <f t="shared" si="38"/>
        <v>6691.1</v>
      </c>
      <c r="L61" s="61">
        <f t="shared" si="38"/>
        <v>74308.899999999994</v>
      </c>
    </row>
    <row r="62" spans="1:13" s="31" customFormat="1" ht="15.75" thickBot="1" x14ac:dyDescent="0.3">
      <c r="A62" s="91"/>
      <c r="B62" s="92"/>
      <c r="C62" s="91"/>
      <c r="D62" s="93"/>
      <c r="E62" s="93"/>
      <c r="F62" s="94"/>
      <c r="G62" s="94"/>
      <c r="H62" s="94"/>
      <c r="I62" s="94"/>
      <c r="J62" s="94"/>
      <c r="K62" s="94"/>
      <c r="L62" s="94"/>
    </row>
    <row r="63" spans="1:13" ht="15.75" thickBot="1" x14ac:dyDescent="0.3">
      <c r="A63" s="26"/>
      <c r="B63" s="26" t="s">
        <v>91</v>
      </c>
      <c r="C63" s="11"/>
      <c r="D63" s="23"/>
      <c r="E63" s="23"/>
      <c r="F63" s="11"/>
      <c r="G63" s="11"/>
      <c r="H63" s="11"/>
      <c r="I63" s="11"/>
      <c r="J63" s="11"/>
      <c r="K63" s="11"/>
      <c r="L63" s="11"/>
    </row>
    <row r="64" spans="1:13" ht="15.75" thickBot="1" x14ac:dyDescent="0.3">
      <c r="A64" s="54" t="s">
        <v>90</v>
      </c>
      <c r="B64" s="55" t="s">
        <v>92</v>
      </c>
      <c r="C64" s="55" t="s">
        <v>93</v>
      </c>
      <c r="D64" s="64" t="s">
        <v>94</v>
      </c>
      <c r="E64" s="64" t="s">
        <v>13</v>
      </c>
      <c r="F64" s="56">
        <v>45000</v>
      </c>
      <c r="G64" s="56">
        <f t="shared" ref="G64" si="39">+F64*2.87%</f>
        <v>1291.5</v>
      </c>
      <c r="H64" s="56">
        <f t="shared" ref="H64" si="40">+F64*3.04%</f>
        <v>1368</v>
      </c>
      <c r="I64" s="72">
        <v>1148.33</v>
      </c>
      <c r="J64" s="56">
        <v>25</v>
      </c>
      <c r="K64" s="71">
        <f>+G64+H64+I64+J64</f>
        <v>3832.83</v>
      </c>
      <c r="L64" s="71">
        <f t="shared" ref="L64" si="41">+F64-K64</f>
        <v>41167.17</v>
      </c>
    </row>
    <row r="65" spans="1:12" ht="15.75" thickBot="1" x14ac:dyDescent="0.3">
      <c r="A65" s="57"/>
      <c r="B65" s="58"/>
      <c r="C65" s="58">
        <f>+COUNTA(C63:C64)</f>
        <v>1</v>
      </c>
      <c r="D65" s="59"/>
      <c r="E65" s="59"/>
      <c r="F65" s="60">
        <f>+F64</f>
        <v>45000</v>
      </c>
      <c r="G65" s="60">
        <f>+G64</f>
        <v>1291.5</v>
      </c>
      <c r="H65" s="60">
        <f>SUM(H64)</f>
        <v>1368</v>
      </c>
      <c r="I65" s="60">
        <f>+I64</f>
        <v>1148.33</v>
      </c>
      <c r="J65" s="60">
        <v>25</v>
      </c>
      <c r="K65" s="60">
        <f>SUM(K64)</f>
        <v>3832.83</v>
      </c>
      <c r="L65" s="61">
        <f>SUM(L64)</f>
        <v>41167.17</v>
      </c>
    </row>
    <row r="66" spans="1:12" ht="15.75" thickBot="1" x14ac:dyDescent="0.3">
      <c r="A66" s="27"/>
      <c r="B66" s="27"/>
      <c r="C66" s="27"/>
      <c r="D66" s="28"/>
      <c r="E66" s="28"/>
      <c r="F66" s="29"/>
      <c r="G66" s="29"/>
      <c r="H66" s="29"/>
      <c r="I66" s="29"/>
      <c r="J66" s="29"/>
      <c r="K66" s="29"/>
      <c r="L66" s="29"/>
    </row>
    <row r="67" spans="1:12" s="31" customFormat="1" ht="15.75" thickBot="1" x14ac:dyDescent="0.3">
      <c r="A67" s="26"/>
      <c r="B67" s="26" t="s">
        <v>70</v>
      </c>
      <c r="C67" s="11"/>
      <c r="D67" s="23"/>
      <c r="E67" s="23"/>
      <c r="F67" s="11"/>
      <c r="G67" s="11"/>
      <c r="H67" s="11"/>
      <c r="I67" s="11"/>
      <c r="J67" s="11"/>
      <c r="K67" s="11"/>
      <c r="L67" s="11"/>
    </row>
    <row r="68" spans="1:12" s="49" customFormat="1" ht="15.75" thickBot="1" x14ac:dyDescent="0.3">
      <c r="A68" s="54" t="s">
        <v>32</v>
      </c>
      <c r="B68" s="55" t="s">
        <v>71</v>
      </c>
      <c r="C68" s="55" t="s">
        <v>72</v>
      </c>
      <c r="D68" s="64" t="s">
        <v>98</v>
      </c>
      <c r="E68" s="64" t="s">
        <v>13</v>
      </c>
      <c r="F68" s="56">
        <v>25000</v>
      </c>
      <c r="G68" s="56">
        <f t="shared" ref="G68" si="42">+F68*2.87%</f>
        <v>717.5</v>
      </c>
      <c r="H68" s="56">
        <f t="shared" ref="H68" si="43">+F68*3.04%</f>
        <v>760</v>
      </c>
      <c r="I68" s="72">
        <v>0</v>
      </c>
      <c r="J68" s="56">
        <v>2820.83</v>
      </c>
      <c r="K68" s="71">
        <f t="shared" ref="K68" si="44">+G68+H68+I68+J68</f>
        <v>4298.33</v>
      </c>
      <c r="L68" s="71">
        <f t="shared" ref="L68" si="45">+F68-K68</f>
        <v>20701.669999999998</v>
      </c>
    </row>
    <row r="69" spans="1:12" s="31" customFormat="1" ht="15.75" thickBot="1" x14ac:dyDescent="0.3">
      <c r="A69" s="57"/>
      <c r="B69" s="58"/>
      <c r="C69" s="58">
        <f>+COUNTA(C67:C68)</f>
        <v>1</v>
      </c>
      <c r="D69" s="59"/>
      <c r="E69" s="59"/>
      <c r="F69" s="60">
        <f>+F68</f>
        <v>25000</v>
      </c>
      <c r="G69" s="60">
        <f>+G68</f>
        <v>717.5</v>
      </c>
      <c r="H69" s="60">
        <f>SUM(H68)</f>
        <v>760</v>
      </c>
      <c r="I69" s="60">
        <v>0</v>
      </c>
      <c r="J69" s="60">
        <v>25</v>
      </c>
      <c r="K69" s="60">
        <f>SUM(K68)</f>
        <v>4298.33</v>
      </c>
      <c r="L69" s="61">
        <f>SUM(L68)</f>
        <v>20701.669999999998</v>
      </c>
    </row>
    <row r="70" spans="1:12" s="31" customFormat="1" ht="15.75" thickBot="1" x14ac:dyDescent="0.3">
      <c r="B70" s="44"/>
      <c r="C70" s="44"/>
      <c r="D70" s="45"/>
      <c r="E70" s="45"/>
      <c r="F70" s="46"/>
      <c r="G70" s="46"/>
      <c r="H70" s="46"/>
      <c r="I70" s="46"/>
      <c r="J70" s="46"/>
      <c r="K70" s="46"/>
      <c r="L70" s="46"/>
    </row>
    <row r="71" spans="1:12" ht="15.75" thickBot="1" x14ac:dyDescent="0.3">
      <c r="A71" s="86"/>
      <c r="B71" s="76" t="s">
        <v>73</v>
      </c>
      <c r="C71" s="77"/>
      <c r="D71" s="77"/>
      <c r="E71" s="77"/>
      <c r="F71" s="77"/>
      <c r="G71" s="77"/>
      <c r="H71" s="77"/>
      <c r="I71" s="77"/>
      <c r="J71" s="77"/>
      <c r="K71" s="77"/>
      <c r="L71" s="78"/>
    </row>
    <row r="72" spans="1:12" ht="15.75" thickBot="1" x14ac:dyDescent="0.3">
      <c r="A72" s="38" t="s">
        <v>44</v>
      </c>
      <c r="B72" s="39" t="s">
        <v>45</v>
      </c>
      <c r="C72" s="39" t="s">
        <v>1</v>
      </c>
      <c r="D72" s="34" t="s">
        <v>82</v>
      </c>
      <c r="E72" s="34" t="s">
        <v>14</v>
      </c>
      <c r="F72" s="41">
        <v>100000</v>
      </c>
      <c r="G72" s="36">
        <f>+F72*2.87%</f>
        <v>2870</v>
      </c>
      <c r="H72" s="36">
        <f t="shared" ref="H72" si="46">+F72*3.04%</f>
        <v>3040</v>
      </c>
      <c r="I72" s="41">
        <v>12105.37</v>
      </c>
      <c r="J72" s="36">
        <v>25</v>
      </c>
      <c r="K72" s="48">
        <f t="shared" ref="K72" si="47">+G72+H72+I72+J72</f>
        <v>18040.370000000003</v>
      </c>
      <c r="L72" s="48">
        <f>+F72-K72</f>
        <v>81959.63</v>
      </c>
    </row>
    <row r="73" spans="1:12" s="31" customFormat="1" ht="15.75" thickBot="1" x14ac:dyDescent="0.3">
      <c r="A73" s="57"/>
      <c r="B73" s="58"/>
      <c r="C73" s="58">
        <f>+COUNTA(#REF!)</f>
        <v>1</v>
      </c>
      <c r="D73" s="59"/>
      <c r="E73" s="59"/>
      <c r="F73" s="60">
        <f t="shared" ref="F73:L73" si="48">SUM(F72:F72)</f>
        <v>100000</v>
      </c>
      <c r="G73" s="60">
        <f t="shared" si="48"/>
        <v>2870</v>
      </c>
      <c r="H73" s="60">
        <f t="shared" si="48"/>
        <v>3040</v>
      </c>
      <c r="I73" s="60">
        <f t="shared" si="48"/>
        <v>12105.37</v>
      </c>
      <c r="J73" s="60">
        <f t="shared" si="48"/>
        <v>25</v>
      </c>
      <c r="K73" s="60">
        <f t="shared" si="48"/>
        <v>18040.370000000003</v>
      </c>
      <c r="L73" s="61">
        <f t="shared" si="48"/>
        <v>81959.63</v>
      </c>
    </row>
    <row r="74" spans="1:12" ht="15.75" thickBot="1" x14ac:dyDescent="0.3">
      <c r="B74" s="27"/>
      <c r="C74" s="27"/>
      <c r="D74" s="28"/>
      <c r="E74" s="28"/>
      <c r="F74" s="29"/>
      <c r="G74" s="29"/>
      <c r="H74" s="29"/>
      <c r="I74" s="29"/>
      <c r="J74" s="29"/>
      <c r="K74" s="29"/>
      <c r="L74" s="29"/>
    </row>
    <row r="75" spans="1:12" ht="15.75" thickBot="1" x14ac:dyDescent="0.3">
      <c r="A75" s="30"/>
      <c r="B75" s="30" t="s">
        <v>74</v>
      </c>
      <c r="C75" s="11"/>
      <c r="D75" s="23"/>
      <c r="E75" s="23"/>
      <c r="F75" s="11"/>
      <c r="G75" s="11"/>
      <c r="H75" s="11"/>
      <c r="I75" s="11"/>
      <c r="J75" s="11"/>
      <c r="K75" s="11"/>
      <c r="L75" s="12"/>
    </row>
    <row r="76" spans="1:12" x14ac:dyDescent="0.25">
      <c r="A76" s="43" t="s">
        <v>16</v>
      </c>
      <c r="B76" s="33" t="s">
        <v>43</v>
      </c>
      <c r="C76" s="33" t="s">
        <v>1</v>
      </c>
      <c r="D76" s="35" t="s">
        <v>97</v>
      </c>
      <c r="E76" s="35" t="s">
        <v>13</v>
      </c>
      <c r="F76" s="36">
        <v>35000</v>
      </c>
      <c r="G76" s="14">
        <f t="shared" ref="G76:G77" si="49">+F76*2.87%</f>
        <v>1004.5</v>
      </c>
      <c r="H76" s="14">
        <f t="shared" ref="H76:H77" si="50">+F76*3.04%</f>
        <v>1064</v>
      </c>
      <c r="I76" s="40">
        <v>0</v>
      </c>
      <c r="J76" s="14">
        <v>25</v>
      </c>
      <c r="K76" s="47">
        <f t="shared" ref="K76:K77" si="51">+G76+H76+I76+J76</f>
        <v>2093.5</v>
      </c>
      <c r="L76" s="47">
        <f>+F76-K76</f>
        <v>32906.5</v>
      </c>
    </row>
    <row r="77" spans="1:12" x14ac:dyDescent="0.25">
      <c r="A77" s="95" t="s">
        <v>15</v>
      </c>
      <c r="B77" s="13" t="s">
        <v>75</v>
      </c>
      <c r="C77" s="13" t="s">
        <v>1</v>
      </c>
      <c r="D77" s="24" t="s">
        <v>97</v>
      </c>
      <c r="E77" s="24" t="s">
        <v>14</v>
      </c>
      <c r="F77" s="14">
        <v>35000</v>
      </c>
      <c r="G77" s="14">
        <f t="shared" si="49"/>
        <v>1004.5</v>
      </c>
      <c r="H77" s="14">
        <f t="shared" si="50"/>
        <v>1064</v>
      </c>
      <c r="I77" s="40">
        <v>0</v>
      </c>
      <c r="J77" s="14">
        <v>25</v>
      </c>
      <c r="K77" s="47">
        <f t="shared" si="51"/>
        <v>2093.5</v>
      </c>
      <c r="L77" s="47">
        <f>+F77-K77</f>
        <v>32906.5</v>
      </c>
    </row>
    <row r="78" spans="1:12" ht="15.75" thickBot="1" x14ac:dyDescent="0.3">
      <c r="A78" s="96" t="s">
        <v>18</v>
      </c>
      <c r="B78" s="97" t="s">
        <v>42</v>
      </c>
      <c r="C78" s="97" t="s">
        <v>2</v>
      </c>
      <c r="D78" s="96" t="s">
        <v>89</v>
      </c>
      <c r="E78" s="96" t="s">
        <v>13</v>
      </c>
      <c r="F78" s="72">
        <v>50000</v>
      </c>
      <c r="G78" s="56">
        <f>+F78*2.87%</f>
        <v>1435</v>
      </c>
      <c r="H78" s="56">
        <f>+F78*3.04%</f>
        <v>1520</v>
      </c>
      <c r="I78" s="72">
        <v>1854</v>
      </c>
      <c r="J78" s="56">
        <v>25</v>
      </c>
      <c r="K78" s="71">
        <f>+G78+H78+I78+J78</f>
        <v>4834</v>
      </c>
      <c r="L78" s="71">
        <f>+F78-K78</f>
        <v>45166</v>
      </c>
    </row>
    <row r="79" spans="1:12" ht="15.75" thickBot="1" x14ac:dyDescent="0.3">
      <c r="A79" s="57"/>
      <c r="B79" s="58"/>
      <c r="C79" s="58">
        <f>+COUNTA(C76:C77)</f>
        <v>2</v>
      </c>
      <c r="D79" s="59"/>
      <c r="E79" s="59"/>
      <c r="F79" s="60">
        <f t="shared" ref="F79:L79" si="52">SUM(F76:F78)</f>
        <v>120000</v>
      </c>
      <c r="G79" s="60">
        <f t="shared" si="52"/>
        <v>3444</v>
      </c>
      <c r="H79" s="60">
        <f t="shared" si="52"/>
        <v>3648</v>
      </c>
      <c r="I79" s="60">
        <f t="shared" si="52"/>
        <v>1854</v>
      </c>
      <c r="J79" s="60">
        <f t="shared" si="52"/>
        <v>75</v>
      </c>
      <c r="K79" s="60">
        <f t="shared" si="52"/>
        <v>9021</v>
      </c>
      <c r="L79" s="61">
        <f t="shared" si="52"/>
        <v>110979</v>
      </c>
    </row>
    <row r="80" spans="1:12" x14ac:dyDescent="0.25">
      <c r="D80" s="22"/>
      <c r="E80" s="22"/>
    </row>
    <row r="81" spans="4:12" x14ac:dyDescent="0.25">
      <c r="D81" s="22"/>
    </row>
    <row r="82" spans="4:12" x14ac:dyDescent="0.25">
      <c r="L82" s="102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CARACTER TEMP. 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2023-04-28T16:20:49Z</cp:lastPrinted>
  <dcterms:created xsi:type="dcterms:W3CDTF">2015-06-05T18:19:34Z</dcterms:created>
  <dcterms:modified xsi:type="dcterms:W3CDTF">2023-04-28T16:21:59Z</dcterms:modified>
</cp:coreProperties>
</file>