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OCTUBRE 2022\"/>
    </mc:Choice>
  </mc:AlternateContent>
  <xr:revisionPtr revIDLastSave="0" documentId="13_ncr:1_{E1503C60-4A4E-4ED1-AD55-9679AE8B3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ARACTER TEMP.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  <c r="G75" i="1"/>
  <c r="F75" i="1"/>
  <c r="C75" i="1"/>
  <c r="F70" i="1"/>
  <c r="G70" i="1"/>
  <c r="H70" i="1"/>
  <c r="I70" i="1"/>
  <c r="J70" i="1"/>
  <c r="K70" i="1"/>
  <c r="L70" i="1"/>
  <c r="L34" i="1"/>
  <c r="J38" i="1"/>
  <c r="I38" i="1"/>
  <c r="F38" i="1"/>
  <c r="C38" i="1"/>
  <c r="H37" i="1"/>
  <c r="H38" i="1" s="1"/>
  <c r="G37" i="1"/>
  <c r="G38" i="1" s="1"/>
  <c r="C45" i="1"/>
  <c r="J28" i="1"/>
  <c r="I28" i="1"/>
  <c r="F28" i="1"/>
  <c r="C28" i="1"/>
  <c r="F45" i="1"/>
  <c r="I45" i="1"/>
  <c r="J45" i="1"/>
  <c r="K37" i="1" l="1"/>
  <c r="G73" i="1"/>
  <c r="H73" i="1"/>
  <c r="G74" i="1"/>
  <c r="H74" i="1"/>
  <c r="H67" i="1"/>
  <c r="G67" i="1"/>
  <c r="C70" i="1"/>
  <c r="H69" i="1"/>
  <c r="G69" i="1"/>
  <c r="H68" i="1"/>
  <c r="G68" i="1"/>
  <c r="F64" i="1"/>
  <c r="H63" i="1"/>
  <c r="H64" i="1" s="1"/>
  <c r="G63" i="1"/>
  <c r="G64" i="1" s="1"/>
  <c r="J60" i="1"/>
  <c r="I60" i="1"/>
  <c r="F60" i="1"/>
  <c r="H59" i="1"/>
  <c r="G59" i="1"/>
  <c r="H58" i="1"/>
  <c r="G58" i="1"/>
  <c r="J54" i="1"/>
  <c r="I54" i="1"/>
  <c r="F54" i="1"/>
  <c r="H53" i="1"/>
  <c r="H54" i="1" s="1"/>
  <c r="G53" i="1"/>
  <c r="G54" i="1" s="1"/>
  <c r="J49" i="1"/>
  <c r="I49" i="1"/>
  <c r="H48" i="1"/>
  <c r="H49" i="1" s="1"/>
  <c r="G48" i="1"/>
  <c r="F49" i="1"/>
  <c r="G43" i="1"/>
  <c r="H43" i="1"/>
  <c r="G44" i="1"/>
  <c r="H44" i="1"/>
  <c r="G27" i="1"/>
  <c r="H27" i="1"/>
  <c r="H42" i="1"/>
  <c r="G42" i="1"/>
  <c r="J34" i="1"/>
  <c r="I34" i="1"/>
  <c r="F34" i="1"/>
  <c r="C34" i="1"/>
  <c r="G32" i="1"/>
  <c r="H32" i="1"/>
  <c r="G33" i="1"/>
  <c r="H33" i="1"/>
  <c r="H31" i="1"/>
  <c r="G31" i="1"/>
  <c r="H26" i="1"/>
  <c r="H25" i="1"/>
  <c r="H24" i="1"/>
  <c r="G26" i="1"/>
  <c r="G25" i="1"/>
  <c r="G24" i="1"/>
  <c r="J21" i="1"/>
  <c r="I21" i="1"/>
  <c r="H20" i="1"/>
  <c r="H21" i="1" s="1"/>
  <c r="H16" i="1"/>
  <c r="H17" i="1" s="1"/>
  <c r="G20" i="1"/>
  <c r="G21" i="1" s="1"/>
  <c r="F21" i="1"/>
  <c r="J17" i="1"/>
  <c r="I17" i="1"/>
  <c r="F17" i="1"/>
  <c r="G16" i="1"/>
  <c r="G17" i="1" s="1"/>
  <c r="L37" i="1" l="1"/>
  <c r="L38" i="1" s="1"/>
  <c r="K38" i="1"/>
  <c r="H28" i="1"/>
  <c r="G28" i="1"/>
  <c r="H45" i="1"/>
  <c r="K24" i="1"/>
  <c r="G45" i="1"/>
  <c r="K67" i="1"/>
  <c r="L67" i="1" s="1"/>
  <c r="K32" i="1"/>
  <c r="K48" i="1"/>
  <c r="L48" i="1" s="1"/>
  <c r="L49" i="1" s="1"/>
  <c r="K73" i="1"/>
  <c r="L73" i="1" s="1"/>
  <c r="K43" i="1"/>
  <c r="L43" i="1" s="1"/>
  <c r="K74" i="1"/>
  <c r="K59" i="1"/>
  <c r="L59" i="1" s="1"/>
  <c r="K63" i="1"/>
  <c r="L63" i="1" s="1"/>
  <c r="L64" i="1" s="1"/>
  <c r="K69" i="1"/>
  <c r="L69" i="1" s="1"/>
  <c r="H34" i="1"/>
  <c r="G49" i="1"/>
  <c r="K53" i="1"/>
  <c r="L53" i="1" s="1"/>
  <c r="L54" i="1" s="1"/>
  <c r="G60" i="1"/>
  <c r="K26" i="1"/>
  <c r="L26" i="1" s="1"/>
  <c r="K33" i="1"/>
  <c r="L33" i="1" s="1"/>
  <c r="K42" i="1"/>
  <c r="K44" i="1"/>
  <c r="K58" i="1"/>
  <c r="K68" i="1"/>
  <c r="H60" i="1"/>
  <c r="K16" i="1"/>
  <c r="K17" i="1" s="1"/>
  <c r="K25" i="1"/>
  <c r="L25" i="1" s="1"/>
  <c r="K31" i="1"/>
  <c r="G34" i="1"/>
  <c r="K27" i="1"/>
  <c r="L27" i="1" s="1"/>
  <c r="K20" i="1"/>
  <c r="L24" i="1" l="1"/>
  <c r="L28" i="1" s="1"/>
  <c r="K28" i="1"/>
  <c r="K64" i="1"/>
  <c r="K49" i="1"/>
  <c r="L44" i="1"/>
  <c r="K45" i="1"/>
  <c r="L74" i="1"/>
  <c r="K54" i="1"/>
  <c r="L31" i="1"/>
  <c r="K34" i="1"/>
  <c r="L68" i="1"/>
  <c r="L42" i="1"/>
  <c r="L58" i="1"/>
  <c r="L60" i="1" s="1"/>
  <c r="K60" i="1"/>
  <c r="L16" i="1"/>
  <c r="L17" i="1" s="1"/>
  <c r="L20" i="1"/>
  <c r="L21" i="1" s="1"/>
  <c r="K21" i="1"/>
  <c r="L45" i="1" l="1"/>
  <c r="C64" i="1"/>
  <c r="C60" i="1"/>
  <c r="C54" i="1"/>
  <c r="C49" i="1"/>
  <c r="C21" i="1"/>
  <c r="C17" i="1"/>
  <c r="C13" i="1"/>
  <c r="F13" i="1"/>
  <c r="J13" i="1"/>
  <c r="I13" i="1"/>
  <c r="H12" i="1"/>
  <c r="G12" i="1"/>
  <c r="K12" i="1" l="1"/>
  <c r="L12" i="1" s="1"/>
  <c r="H13" i="1"/>
  <c r="G13" i="1"/>
  <c r="L13" i="1" l="1"/>
  <c r="K13" i="1"/>
</calcChain>
</file>

<file path=xl/sharedStrings.xml><?xml version="1.0" encoding="utf-8"?>
<sst xmlns="http://schemas.openxmlformats.org/spreadsheetml/2006/main" count="148" uniqueCount="97">
  <si>
    <t>Ingreso Bruto</t>
  </si>
  <si>
    <t>ENCARGADO (A)</t>
  </si>
  <si>
    <t>PROMOTOR (A)</t>
  </si>
  <si>
    <t>COORDINADOR (A)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</si>
  <si>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</si>
  <si>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</si>
  <si>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</si>
  <si>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</si>
  <si>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</si>
  <si>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</si>
  <si>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</si>
  <si>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</si>
  <si>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</si>
  <si>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</si>
  <si>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</si>
  <si>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M</t>
  </si>
  <si>
    <t>T19</t>
  </si>
  <si>
    <t>T18</t>
  </si>
  <si>
    <t>T12</t>
  </si>
  <si>
    <t>T16</t>
  </si>
  <si>
    <t>T15</t>
  </si>
  <si>
    <t>T14</t>
  </si>
  <si>
    <t>T11</t>
  </si>
  <si>
    <t>T5</t>
  </si>
  <si>
    <t>T4</t>
  </si>
  <si>
    <t>T10</t>
  </si>
  <si>
    <t>T9</t>
  </si>
  <si>
    <t>T1</t>
  </si>
  <si>
    <t>T6</t>
  </si>
  <si>
    <t>T13</t>
  </si>
  <si>
    <t>T21</t>
  </si>
  <si>
    <t>T22</t>
  </si>
  <si>
    <t>T23</t>
  </si>
  <si>
    <t>CORRETOR (A) DE ESTILO</t>
  </si>
  <si>
    <t>T27</t>
  </si>
  <si>
    <t>T25</t>
  </si>
  <si>
    <t>T28</t>
  </si>
  <si>
    <t xml:space="preserve">JOSANNY MONI MOTA </t>
  </si>
  <si>
    <t xml:space="preserve">DEPARTAMENTO DE RECURSOS HUMANOS </t>
  </si>
  <si>
    <t xml:space="preserve">LIN MASSIEL ABREU RIVAS </t>
  </si>
  <si>
    <t xml:space="preserve">ANALISTA DE REGISTRO Y CONTROL </t>
  </si>
  <si>
    <t xml:space="preserve">ISAOLYM EDUVIGUES MIESES </t>
  </si>
  <si>
    <t xml:space="preserve">PERIODISTA </t>
  </si>
  <si>
    <t xml:space="preserve">DEPARTAMENTO ADMINISTRATIVO Y FINANCIERO </t>
  </si>
  <si>
    <t xml:space="preserve">CONTADORA </t>
  </si>
  <si>
    <t xml:space="preserve">COORDINADOR (A) ADMINISTRATIVO </t>
  </si>
  <si>
    <t xml:space="preserve">CRISTIAN JOSE BARRERAS MANZUETA </t>
  </si>
  <si>
    <t>T29</t>
  </si>
  <si>
    <t xml:space="preserve">ADMINISTRADOR DE SISTEMA </t>
  </si>
  <si>
    <t xml:space="preserve">CARMEN GIOVANNI POLANCO LOVERA </t>
  </si>
  <si>
    <t xml:space="preserve">ZOILA ESPERANZA SANTOS LORA </t>
  </si>
  <si>
    <t xml:space="preserve">AIDE LIRANZO DEL VILLAR </t>
  </si>
  <si>
    <t>T30</t>
  </si>
  <si>
    <t xml:space="preserve">JULIO CESAR MOREL </t>
  </si>
  <si>
    <t xml:space="preserve">OSCAR MANUEL HERASME MATOS </t>
  </si>
  <si>
    <t>T7</t>
  </si>
  <si>
    <t>01/05/2022-01/11/2022</t>
  </si>
  <si>
    <t>01/06/2022-01/12/2022</t>
  </si>
  <si>
    <t>01/07/2022-01/01/2023</t>
  </si>
  <si>
    <t>01/08/2022-01/02/2023</t>
  </si>
  <si>
    <t>COD.</t>
  </si>
  <si>
    <t>01/09/2022-01/03/2023</t>
  </si>
  <si>
    <t>T3</t>
  </si>
  <si>
    <t>NÓMINA PERSONAL CARÁCTER TEMPORAL</t>
  </si>
  <si>
    <t>DEPARTAMENTO JURÍDICO</t>
  </si>
  <si>
    <t xml:space="preserve">DEPARTAMENTO DE PLANIFICACIÓN Y DESARROLLO </t>
  </si>
  <si>
    <t>ANALISTA DE DESARROLLO INSTITUCIONAL Y CALIDAD DE GESTIÓN</t>
  </si>
  <si>
    <t xml:space="preserve">DIVISIÓN DE PROTOCOLO Y EVENTOS </t>
  </si>
  <si>
    <t xml:space="preserve">APOLINAR DE LOS SANTOS RODRÍGUEZ </t>
  </si>
  <si>
    <t xml:space="preserve">PAMELA ALCÁNTARA PIÑA </t>
  </si>
  <si>
    <t xml:space="preserve">MIOSOTY MARINE DÍAZ PIMENTEL </t>
  </si>
  <si>
    <t xml:space="preserve">DEPARTAMENTO DE COMUNICACIÓN </t>
  </si>
  <si>
    <t xml:space="preserve">RAFAEL DARIO BELISARIO DURÁN </t>
  </si>
  <si>
    <t>DIVISIÓN DE PUBLICACIONES</t>
  </si>
  <si>
    <t xml:space="preserve">EDWIN RAFAEL TEJEDA CIPRIÁN </t>
  </si>
  <si>
    <t xml:space="preserve">GIANNA MARÍA PERALTA CASTRO </t>
  </si>
  <si>
    <t xml:space="preserve">ELIZABETH FRANCHESCA BÁEZ MATOS </t>
  </si>
  <si>
    <t xml:space="preserve">DIVISIÓN DE COMPRAS Y CONTRATACIONES </t>
  </si>
  <si>
    <t xml:space="preserve">DIVISIÓN DE SERVICIOS GENERALES </t>
  </si>
  <si>
    <t xml:space="preserve">WILFREDO DE JESÚS RIJO NORBERTO </t>
  </si>
  <si>
    <t xml:space="preserve">DEPARTAMENTO DE TÉCNOLOGIA DE LA INFORMACIÓN Y COMUNICACIÓN </t>
  </si>
  <si>
    <t xml:space="preserve">SOPORTE TÉCNICO </t>
  </si>
  <si>
    <t xml:space="preserve">JOSNIEL RAMÍREZ ENCARNACIÓN </t>
  </si>
  <si>
    <t>Carácter Temporal (Vigencia)</t>
  </si>
  <si>
    <t>DIVISIÓN DE DIGITALIZACIÓN DOCUMENTAL</t>
  </si>
  <si>
    <t xml:space="preserve">WANDA LIDUVINA GUZMÁN GUERRERO </t>
  </si>
  <si>
    <t>TÉCNICO BIBLIOTECARIO (A)</t>
  </si>
  <si>
    <t>RED NACIONAL DE BIBLIOTECAS PÚBLICAS</t>
  </si>
  <si>
    <t xml:space="preserve">BIBLIOTECAS PÚBLICAS </t>
  </si>
  <si>
    <t>RAMÓN ANTONIO CABRAL DE LA CRUZ</t>
  </si>
  <si>
    <t xml:space="preserve">LEIBIANNA CRISTINA NG BÁEZ </t>
  </si>
  <si>
    <t xml:space="preserve">TAÍNA BERROA OZUNA </t>
  </si>
  <si>
    <t>Género</t>
  </si>
  <si>
    <t>ANALISTA DE COMPESANCIÓN Y BENEFICIOS</t>
  </si>
  <si>
    <t>MARÍA ALTAGRACIA Y FERRAND RODRÍGUEZ</t>
  </si>
  <si>
    <t xml:space="preserve">ANDRÉS DAVID PATIÑO MATOS </t>
  </si>
  <si>
    <t>1/10/2022-1/04/2023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</si>
</sst>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7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Fill="1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left"/>
    </xf>
    <xf numFmtId="0" fontId="0" fillId="0" borderId="0" xfId="0" applyFill="1"/>
    <xf numFmtId="0" fontId="2" fillId="4" borderId="2" xfId="0" applyFont="1" applyFill="1" applyBorder="1" applyAlignment="1"/>
    <xf numFmtId="0" fontId="0" fillId="3" borderId="0" xfId="0" applyFill="1" applyBorder="1"/>
    <xf numFmtId="0" fontId="0" fillId="3" borderId="0" xfId="0" applyFill="1"/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43" fontId="8" fillId="3" borderId="13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" fontId="0" fillId="3" borderId="1" xfId="0" applyNumberFormat="1" applyFont="1" applyFill="1" applyBorder="1" applyAlignment="1"/>
    <xf numFmtId="4" fontId="0" fillId="3" borderId="13" xfId="0" applyNumberFormat="1" applyFont="1" applyFill="1" applyBorder="1" applyAlignment="1"/>
    <xf numFmtId="0" fontId="0" fillId="3" borderId="1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43" fontId="9" fillId="3" borderId="0" xfId="1" applyFont="1" applyFill="1" applyBorder="1" applyAlignment="1">
      <alignment horizontal="center"/>
    </xf>
    <xf numFmtId="43" fontId="9" fillId="3" borderId="0" xfId="1" applyFont="1" applyFill="1" applyBorder="1" applyAlignment="1">
      <alignment horizontal="left"/>
    </xf>
    <xf numFmtId="43" fontId="0" fillId="3" borderId="1" xfId="0" applyNumberFormat="1" applyFont="1" applyFill="1" applyBorder="1" applyAlignment="1"/>
    <xf numFmtId="43" fontId="0" fillId="3" borderId="13" xfId="0" applyNumberFormat="1" applyFont="1" applyFill="1" applyBorder="1" applyAlignment="1"/>
    <xf numFmtId="0" fontId="2" fillId="3" borderId="0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43" fontId="8" fillId="3" borderId="15" xfId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left"/>
    </xf>
    <xf numFmtId="43" fontId="9" fillId="5" borderId="17" xfId="1" applyFont="1" applyFill="1" applyBorder="1" applyAlignment="1">
      <alignment horizontal="center"/>
    </xf>
    <xf numFmtId="43" fontId="9" fillId="5" borderId="17" xfId="1" applyFont="1" applyFill="1" applyBorder="1" applyAlignment="1">
      <alignment horizontal="left"/>
    </xf>
    <xf numFmtId="43" fontId="9" fillId="5" borderId="6" xfId="1" applyFont="1" applyFill="1" applyBorder="1" applyAlignment="1">
      <alignment horizontal="left"/>
    </xf>
    <xf numFmtId="0" fontId="8" fillId="3" borderId="15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43" fontId="8" fillId="3" borderId="15" xfId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0" fillId="3" borderId="18" xfId="0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" fontId="0" fillId="3" borderId="18" xfId="0" applyNumberFormat="1" applyFont="1" applyFill="1" applyBorder="1" applyAlignment="1"/>
    <xf numFmtId="0" fontId="0" fillId="3" borderId="18" xfId="0" applyFont="1" applyFill="1" applyBorder="1" applyAlignment="1"/>
    <xf numFmtId="43" fontId="0" fillId="3" borderId="15" xfId="0" applyNumberFormat="1" applyFont="1" applyFill="1" applyBorder="1" applyAlignment="1"/>
    <xf numFmtId="0" fontId="0" fillId="3" borderId="18" xfId="0" applyFill="1" applyBorder="1" applyAlignment="1">
      <alignment horizontal="center"/>
    </xf>
    <xf numFmtId="4" fontId="0" fillId="3" borderId="15" xfId="0" applyNumberFormat="1" applyFont="1" applyFill="1" applyBorder="1" applyAlignment="1"/>
    <xf numFmtId="4" fontId="0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3" fontId="8" fillId="3" borderId="18" xfId="1" applyFont="1" applyFill="1" applyBorder="1" applyAlignment="1">
      <alignment horizontal="left"/>
    </xf>
    <xf numFmtId="0" fontId="2" fillId="7" borderId="2" xfId="0" applyFont="1" applyFill="1" applyBorder="1" applyAlignment="1"/>
    <xf numFmtId="0" fontId="2" fillId="7" borderId="9" xfId="0" applyFont="1" applyFill="1" applyBorder="1" applyAlignment="1"/>
    <xf numFmtId="0" fontId="2" fillId="7" borderId="3" xfId="0" applyFont="1" applyFill="1" applyBorder="1" applyAlignment="1"/>
    <xf numFmtId="49" fontId="8" fillId="3" borderId="15" xfId="0" applyNumberFormat="1" applyFont="1" applyFill="1" applyBorder="1" applyAlignment="1">
      <alignment horizontal="center"/>
    </xf>
    <xf numFmtId="49" fontId="8" fillId="3" borderId="15" xfId="1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43" fontId="9" fillId="5" borderId="20" xfId="1" applyFont="1" applyFill="1" applyBorder="1" applyAlignment="1">
      <alignment horizontal="center"/>
    </xf>
    <xf numFmtId="43" fontId="9" fillId="5" borderId="20" xfId="1" applyFont="1" applyFill="1" applyBorder="1" applyAlignment="1">
      <alignment horizontal="left"/>
    </xf>
    <xf numFmtId="43" fontId="9" fillId="5" borderId="21" xfId="1" applyFont="1" applyFill="1" applyBorder="1" applyAlignment="1">
      <alignment horizontal="left"/>
    </xf>
    <xf numFmtId="0" fontId="2" fillId="4" borderId="11" xfId="0" applyFont="1" applyFill="1" applyBorder="1"/>
    <xf numFmtId="0" fontId="9" fillId="3" borderId="0" xfId="0" applyFont="1" applyFill="1" applyAlignment="1">
      <alignment horizontal="left"/>
    </xf>
    <xf numFmtId="0" fontId="2" fillId="4" borderId="2" xfId="0" applyFont="1" applyFill="1" applyBorder="1"/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7" borderId="4" xfId="0" applyFont="1" applyFill="1" applyBorder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78"/>
  <sheetViews>
    <sheetView tabSelected="1" topLeftCell="B1" zoomScale="73" zoomScaleNormal="73" workbookViewId="0">
      <pane ySplit="9" topLeftCell="A49" activePane="bottomLeft" state="frozen"/>
      <selection pane="bottomLeft" activeCell="D64" sqref="D64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5.71093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6" ht="22.5" x14ac:dyDescent="0.45">
      <c r="A2" s="99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66" ht="22.5" x14ac:dyDescent="0.45">
      <c r="A3" s="100">
        <v>44835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6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6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66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66" ht="15.7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101" t="s">
        <v>4</v>
      </c>
      <c r="H8" s="102"/>
      <c r="I8" s="4"/>
      <c r="J8" s="4"/>
      <c r="K8" s="4"/>
      <c r="L8" s="4"/>
    </row>
    <row r="9" spans="1:166" s="8" customFormat="1" ht="30" customHeight="1" thickBot="1" x14ac:dyDescent="0.3">
      <c r="A9" s="15" t="s">
        <v>60</v>
      </c>
      <c r="B9" s="57" t="s">
        <v>5</v>
      </c>
      <c r="C9" s="6" t="s">
        <v>6</v>
      </c>
      <c r="D9" s="15" t="s">
        <v>83</v>
      </c>
      <c r="E9" s="15" t="s">
        <v>92</v>
      </c>
      <c r="F9" s="15" t="s">
        <v>0</v>
      </c>
      <c r="G9" s="6" t="s">
        <v>7</v>
      </c>
      <c r="H9" s="6" t="s">
        <v>8</v>
      </c>
      <c r="I9" s="58" t="s">
        <v>9</v>
      </c>
      <c r="J9" s="58" t="s">
        <v>10</v>
      </c>
      <c r="K9" s="58" t="s">
        <v>11</v>
      </c>
      <c r="L9" s="10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8" customFormat="1" ht="16.5" thickBot="1" x14ac:dyDescent="0.3">
      <c r="A10" s="20"/>
      <c r="B10" s="16"/>
      <c r="C10" s="56"/>
      <c r="D10" s="26"/>
      <c r="E10" s="16"/>
      <c r="F10" s="17"/>
      <c r="G10" s="17"/>
      <c r="H10" s="17"/>
      <c r="I10" s="17"/>
      <c r="J10" s="17"/>
      <c r="K10" s="17"/>
      <c r="L10" s="17"/>
    </row>
    <row r="11" spans="1:166" ht="15.75" thickBot="1" x14ac:dyDescent="0.3">
      <c r="A11" s="33"/>
      <c r="B11" s="33" t="s">
        <v>64</v>
      </c>
      <c r="C11" s="11"/>
      <c r="D11" s="24"/>
      <c r="E11" s="11"/>
      <c r="F11" s="11"/>
      <c r="G11" s="11"/>
      <c r="H11" s="11"/>
      <c r="I11" s="11"/>
      <c r="J11" s="11"/>
      <c r="K11" s="11"/>
      <c r="L11" s="12"/>
      <c r="M11" s="19"/>
    </row>
    <row r="12" spans="1:166" ht="15.75" thickBot="1" x14ac:dyDescent="0.3">
      <c r="A12" s="36" t="s">
        <v>55</v>
      </c>
      <c r="B12" s="37" t="s">
        <v>54</v>
      </c>
      <c r="C12" s="37" t="s">
        <v>1</v>
      </c>
      <c r="D12" s="38" t="s">
        <v>56</v>
      </c>
      <c r="E12" s="59" t="s">
        <v>15</v>
      </c>
      <c r="F12" s="40">
        <v>65000</v>
      </c>
      <c r="G12" s="40">
        <f>+F12*2.87%</f>
        <v>1865.5</v>
      </c>
      <c r="H12" s="40">
        <f>+F12*3.04%</f>
        <v>1976</v>
      </c>
      <c r="I12" s="40">
        <v>4427.58</v>
      </c>
      <c r="J12" s="40">
        <v>25</v>
      </c>
      <c r="K12" s="40">
        <f>+G12+H12+I12+J12</f>
        <v>8294.08</v>
      </c>
      <c r="L12" s="40">
        <f>+F12-K12</f>
        <v>56705.919999999998</v>
      </c>
    </row>
    <row r="13" spans="1:166" ht="15.75" thickBot="1" x14ac:dyDescent="0.3">
      <c r="A13" s="63"/>
      <c r="B13" s="64"/>
      <c r="C13" s="64">
        <f>+COUNTA(C12:C12)</f>
        <v>1</v>
      </c>
      <c r="D13" s="65"/>
      <c r="E13" s="65"/>
      <c r="F13" s="66">
        <f t="shared" ref="F13:L13" si="0">SUM(F12:F12)</f>
        <v>65000</v>
      </c>
      <c r="G13" s="66">
        <f t="shared" si="0"/>
        <v>1865.5</v>
      </c>
      <c r="H13" s="66">
        <f t="shared" si="0"/>
        <v>1976</v>
      </c>
      <c r="I13" s="66">
        <f t="shared" si="0"/>
        <v>4427.58</v>
      </c>
      <c r="J13" s="66">
        <f t="shared" si="0"/>
        <v>25</v>
      </c>
      <c r="K13" s="66">
        <f t="shared" si="0"/>
        <v>8294.08</v>
      </c>
      <c r="L13" s="67">
        <f t="shared" si="0"/>
        <v>56705.919999999998</v>
      </c>
    </row>
    <row r="14" spans="1:166" ht="15.75" thickBot="1" x14ac:dyDescent="0.3">
      <c r="C14" s="28"/>
      <c r="D14" s="23"/>
      <c r="E14" s="23"/>
    </row>
    <row r="15" spans="1:166" ht="15.75" thickBot="1" x14ac:dyDescent="0.3">
      <c r="A15" s="33"/>
      <c r="B15" s="33" t="s">
        <v>65</v>
      </c>
      <c r="C15" s="11"/>
      <c r="D15" s="24"/>
      <c r="E15" s="11"/>
      <c r="F15" s="11"/>
      <c r="G15" s="11"/>
      <c r="H15" s="11"/>
      <c r="I15" s="11"/>
      <c r="J15" s="11"/>
      <c r="K15" s="11"/>
      <c r="L15" s="12"/>
      <c r="M15" s="19"/>
    </row>
    <row r="16" spans="1:166" ht="30.75" thickBot="1" x14ac:dyDescent="0.3">
      <c r="A16" s="60" t="s">
        <v>30</v>
      </c>
      <c r="B16" s="61" t="s">
        <v>91</v>
      </c>
      <c r="C16" s="68" t="s">
        <v>66</v>
      </c>
      <c r="D16" s="47" t="s">
        <v>58</v>
      </c>
      <c r="E16" s="69" t="s">
        <v>14</v>
      </c>
      <c r="F16" s="62">
        <v>40000</v>
      </c>
      <c r="G16" s="62">
        <f>+F16*2.87%</f>
        <v>1148</v>
      </c>
      <c r="H16" s="62">
        <f>+F16*3.04%</f>
        <v>1216</v>
      </c>
      <c r="I16" s="62">
        <v>442.65</v>
      </c>
      <c r="J16" s="62">
        <v>25</v>
      </c>
      <c r="K16" s="62">
        <f>+G16+H16+I16+J16</f>
        <v>2831.65</v>
      </c>
      <c r="L16" s="62">
        <f>+F16-K16</f>
        <v>37168.35</v>
      </c>
    </row>
    <row r="17" spans="1:13" ht="15.75" thickBot="1" x14ac:dyDescent="0.3">
      <c r="A17" s="63"/>
      <c r="B17" s="64"/>
      <c r="C17" s="64">
        <f>+COUNTA(C15:C16)</f>
        <v>1</v>
      </c>
      <c r="D17" s="65"/>
      <c r="E17" s="65"/>
      <c r="F17" s="66">
        <f t="shared" ref="F17:L17" si="1">SUM(F16)</f>
        <v>40000</v>
      </c>
      <c r="G17" s="66">
        <f t="shared" si="1"/>
        <v>1148</v>
      </c>
      <c r="H17" s="66">
        <f t="shared" si="1"/>
        <v>1216</v>
      </c>
      <c r="I17" s="66">
        <f t="shared" si="1"/>
        <v>442.65</v>
      </c>
      <c r="J17" s="66">
        <f t="shared" si="1"/>
        <v>25</v>
      </c>
      <c r="K17" s="66">
        <f t="shared" si="1"/>
        <v>2831.65</v>
      </c>
      <c r="L17" s="67">
        <f t="shared" si="1"/>
        <v>37168.35</v>
      </c>
    </row>
    <row r="18" spans="1:13" ht="15.75" thickBot="1" x14ac:dyDescent="0.3">
      <c r="D18" s="23"/>
      <c r="E18" s="23"/>
    </row>
    <row r="19" spans="1:13" ht="15.75" thickBot="1" x14ac:dyDescent="0.3">
      <c r="A19" s="27"/>
      <c r="B19" s="27" t="s">
        <v>67</v>
      </c>
      <c r="C19" s="11"/>
      <c r="D19" s="24"/>
      <c r="E19" s="11"/>
      <c r="F19" s="11"/>
      <c r="G19" s="11"/>
      <c r="H19" s="11"/>
      <c r="I19" s="11"/>
      <c r="J19" s="11"/>
      <c r="K19" s="11"/>
      <c r="L19" s="11"/>
      <c r="M19" s="19"/>
    </row>
    <row r="20" spans="1:13" ht="15.75" thickBot="1" x14ac:dyDescent="0.3">
      <c r="A20" s="60" t="s">
        <v>18</v>
      </c>
      <c r="B20" s="61" t="s">
        <v>37</v>
      </c>
      <c r="C20" s="61" t="s">
        <v>1</v>
      </c>
      <c r="D20" s="47" t="s">
        <v>56</v>
      </c>
      <c r="E20" s="70" t="s">
        <v>14</v>
      </c>
      <c r="F20" s="62">
        <v>50000</v>
      </c>
      <c r="G20" s="62">
        <f>+F20*2.87%</f>
        <v>1435</v>
      </c>
      <c r="H20" s="62">
        <f>+F20*3.04%</f>
        <v>1520</v>
      </c>
      <c r="I20" s="62">
        <v>1627.13</v>
      </c>
      <c r="J20" s="62">
        <v>1537.45</v>
      </c>
      <c r="K20" s="62">
        <f>+G20+H20+I20+J20</f>
        <v>6119.58</v>
      </c>
      <c r="L20" s="71">
        <f>+F20-K20</f>
        <v>43880.42</v>
      </c>
    </row>
    <row r="21" spans="1:13" ht="15.75" thickBot="1" x14ac:dyDescent="0.3">
      <c r="A21" s="63"/>
      <c r="B21" s="64"/>
      <c r="C21" s="64">
        <f>+COUNTA(C19:C20)</f>
        <v>1</v>
      </c>
      <c r="D21" s="65"/>
      <c r="E21" s="65"/>
      <c r="F21" s="66">
        <f>+F20</f>
        <v>50000</v>
      </c>
      <c r="G21" s="66">
        <f>SUM(G20)</f>
        <v>1435</v>
      </c>
      <c r="H21" s="66">
        <f>+H20</f>
        <v>1520</v>
      </c>
      <c r="I21" s="66">
        <f>SUM(I20)</f>
        <v>1627.13</v>
      </c>
      <c r="J21" s="66">
        <f>SUM(J20)</f>
        <v>1537.45</v>
      </c>
      <c r="K21" s="66">
        <f>+K20</f>
        <v>6119.58</v>
      </c>
      <c r="L21" s="67">
        <f>+L20</f>
        <v>43880.42</v>
      </c>
    </row>
    <row r="22" spans="1:13" ht="15.75" thickBot="1" x14ac:dyDescent="0.3">
      <c r="D22" s="23"/>
      <c r="E22" s="23"/>
    </row>
    <row r="23" spans="1:13" ht="15.75" thickBot="1" x14ac:dyDescent="0.3">
      <c r="A23" s="33"/>
      <c r="B23" s="33" t="s">
        <v>38</v>
      </c>
      <c r="C23" s="11"/>
      <c r="D23" s="24"/>
      <c r="E23" s="24"/>
      <c r="F23" s="11"/>
      <c r="G23" s="11"/>
      <c r="H23" s="11"/>
      <c r="I23" s="11"/>
      <c r="J23" s="11"/>
      <c r="K23" s="11"/>
      <c r="L23" s="12"/>
      <c r="M23" s="19"/>
    </row>
    <row r="24" spans="1:13" s="34" customFormat="1" x14ac:dyDescent="0.25">
      <c r="A24" s="44" t="s">
        <v>22</v>
      </c>
      <c r="B24" s="43" t="s">
        <v>68</v>
      </c>
      <c r="C24" s="43" t="s">
        <v>1</v>
      </c>
      <c r="D24" s="44" t="s">
        <v>57</v>
      </c>
      <c r="E24" s="44" t="s">
        <v>15</v>
      </c>
      <c r="F24" s="46">
        <v>100000</v>
      </c>
      <c r="G24" s="40">
        <f t="shared" ref="G24:G26" si="2">+F24*2.87%</f>
        <v>2870</v>
      </c>
      <c r="H24" s="40">
        <f t="shared" ref="H24:H26" si="3">+F24*3.04%</f>
        <v>3040</v>
      </c>
      <c r="I24" s="40">
        <v>12105.37</v>
      </c>
      <c r="J24" s="40">
        <v>25</v>
      </c>
      <c r="K24" s="54">
        <f>+G24+H24+I24+J24</f>
        <v>18040.370000000003</v>
      </c>
      <c r="L24" s="54">
        <f>+F24-K24</f>
        <v>81959.63</v>
      </c>
    </row>
    <row r="25" spans="1:13" s="34" customFormat="1" x14ac:dyDescent="0.25">
      <c r="A25" s="44" t="s">
        <v>26</v>
      </c>
      <c r="B25" s="43" t="s">
        <v>69</v>
      </c>
      <c r="C25" s="43" t="s">
        <v>93</v>
      </c>
      <c r="D25" s="44" t="s">
        <v>56</v>
      </c>
      <c r="E25" s="44" t="s">
        <v>14</v>
      </c>
      <c r="F25" s="46">
        <v>40000</v>
      </c>
      <c r="G25" s="40">
        <f t="shared" si="2"/>
        <v>1148</v>
      </c>
      <c r="H25" s="40">
        <f t="shared" si="3"/>
        <v>1216</v>
      </c>
      <c r="I25" s="43">
        <v>442.65</v>
      </c>
      <c r="J25" s="14">
        <v>3750.33</v>
      </c>
      <c r="K25" s="54">
        <f t="shared" ref="K25:K26" si="4">+G25+H25+I25+J25</f>
        <v>6556.98</v>
      </c>
      <c r="L25" s="53">
        <f t="shared" ref="L25:L26" si="5">+F25-K25</f>
        <v>33443.020000000004</v>
      </c>
    </row>
    <row r="26" spans="1:13" s="34" customFormat="1" x14ac:dyDescent="0.25">
      <c r="A26" s="22" t="s">
        <v>25</v>
      </c>
      <c r="B26" s="13" t="s">
        <v>39</v>
      </c>
      <c r="C26" s="13" t="s">
        <v>40</v>
      </c>
      <c r="D26" s="42" t="s">
        <v>56</v>
      </c>
      <c r="E26" s="25" t="s">
        <v>14</v>
      </c>
      <c r="F26" s="45">
        <v>40000</v>
      </c>
      <c r="G26" s="14">
        <f t="shared" si="2"/>
        <v>1148</v>
      </c>
      <c r="H26" s="14">
        <f t="shared" si="3"/>
        <v>1216</v>
      </c>
      <c r="I26" s="41">
        <v>442.65</v>
      </c>
      <c r="J26" s="14">
        <v>25</v>
      </c>
      <c r="K26" s="53">
        <f t="shared" si="4"/>
        <v>2831.65</v>
      </c>
      <c r="L26" s="53">
        <f t="shared" si="5"/>
        <v>37168.35</v>
      </c>
    </row>
    <row r="27" spans="1:13" s="34" customFormat="1" x14ac:dyDescent="0.25">
      <c r="A27" s="36" t="s">
        <v>31</v>
      </c>
      <c r="B27" s="37" t="s">
        <v>70</v>
      </c>
      <c r="C27" s="37" t="s">
        <v>44</v>
      </c>
      <c r="D27" s="44" t="s">
        <v>58</v>
      </c>
      <c r="E27" s="39" t="s">
        <v>14</v>
      </c>
      <c r="F27" s="46">
        <v>43000</v>
      </c>
      <c r="G27" s="14">
        <f>+F27*2.87%</f>
        <v>1234.0999999999999</v>
      </c>
      <c r="H27" s="14">
        <f>+F27*3.04%</f>
        <v>1307.2</v>
      </c>
      <c r="I27" s="45">
        <v>185.45</v>
      </c>
      <c r="J27" s="14">
        <v>4662.3500000000004</v>
      </c>
      <c r="K27" s="53">
        <f>+G27+H27+I27+J27</f>
        <v>7389.1</v>
      </c>
      <c r="L27" s="53">
        <f>+F27-K27</f>
        <v>35610.9</v>
      </c>
    </row>
    <row r="28" spans="1:13" ht="15.75" thickBot="1" x14ac:dyDescent="0.3">
      <c r="A28" s="88"/>
      <c r="B28" s="89"/>
      <c r="C28" s="89">
        <f>+COUNTA(C24:C27)</f>
        <v>4</v>
      </c>
      <c r="D28" s="90"/>
      <c r="E28" s="90"/>
      <c r="F28" s="91">
        <f t="shared" ref="F28:L28" si="6">SUM(F24:F27)</f>
        <v>223000</v>
      </c>
      <c r="G28" s="91">
        <f t="shared" si="6"/>
        <v>6400.1</v>
      </c>
      <c r="H28" s="91">
        <f t="shared" si="6"/>
        <v>6779.2</v>
      </c>
      <c r="I28" s="91">
        <f t="shared" si="6"/>
        <v>13176.12</v>
      </c>
      <c r="J28" s="91">
        <f t="shared" si="6"/>
        <v>8462.68</v>
      </c>
      <c r="K28" s="91">
        <f t="shared" si="6"/>
        <v>34818.100000000006</v>
      </c>
      <c r="L28" s="92">
        <f t="shared" si="6"/>
        <v>188181.9</v>
      </c>
    </row>
    <row r="29" spans="1:13" ht="15.75" thickBot="1" x14ac:dyDescent="0.3">
      <c r="D29" s="23"/>
      <c r="E29" s="23"/>
    </row>
    <row r="30" spans="1:13" ht="15.75" thickBot="1" x14ac:dyDescent="0.3">
      <c r="A30" s="27"/>
      <c r="B30" s="27" t="s">
        <v>71</v>
      </c>
      <c r="C30" s="11"/>
      <c r="D30" s="24"/>
      <c r="E30" s="24"/>
      <c r="F30" s="11"/>
      <c r="G30" s="11"/>
      <c r="H30" s="11"/>
      <c r="I30" s="11"/>
      <c r="J30" s="11"/>
      <c r="K30" s="11"/>
      <c r="L30" s="11"/>
      <c r="M30" s="19"/>
    </row>
    <row r="31" spans="1:13" x14ac:dyDescent="0.25">
      <c r="A31" s="22" t="s">
        <v>28</v>
      </c>
      <c r="B31" s="13" t="s">
        <v>41</v>
      </c>
      <c r="C31" s="13" t="s">
        <v>1</v>
      </c>
      <c r="D31" s="47" t="s">
        <v>56</v>
      </c>
      <c r="E31" s="25" t="s">
        <v>14</v>
      </c>
      <c r="F31" s="14">
        <v>60000</v>
      </c>
      <c r="G31" s="14">
        <f t="shared" ref="G31:G33" si="7">+F31*2.87%</f>
        <v>1722</v>
      </c>
      <c r="H31" s="14">
        <f t="shared" ref="H31" si="8">+F31*3.04%</f>
        <v>1824</v>
      </c>
      <c r="I31" s="14">
        <v>3184.19</v>
      </c>
      <c r="J31" s="14">
        <v>1537.45</v>
      </c>
      <c r="K31" s="53">
        <f t="shared" ref="K31" si="9">+G31+H31+I31+J31</f>
        <v>8267.6400000000012</v>
      </c>
      <c r="L31" s="53">
        <f t="shared" ref="L31" si="10">+F31-K31</f>
        <v>51732.36</v>
      </c>
    </row>
    <row r="32" spans="1:13" x14ac:dyDescent="0.25">
      <c r="A32" s="22" t="s">
        <v>27</v>
      </c>
      <c r="B32" s="13" t="s">
        <v>72</v>
      </c>
      <c r="C32" s="13" t="s">
        <v>42</v>
      </c>
      <c r="D32" s="48" t="s">
        <v>56</v>
      </c>
      <c r="E32" s="25" t="s">
        <v>15</v>
      </c>
      <c r="F32" s="14">
        <v>31500</v>
      </c>
      <c r="G32" s="14">
        <f t="shared" si="7"/>
        <v>904.05</v>
      </c>
      <c r="H32" s="14">
        <f t="shared" ref="H32:H33" si="11">+F32*3.04%</f>
        <v>957.6</v>
      </c>
      <c r="I32" s="43"/>
      <c r="J32" s="14">
        <v>25</v>
      </c>
      <c r="K32" s="53">
        <f t="shared" ref="K32:K33" si="12">+G32+H32+I32+J32</f>
        <v>1886.65</v>
      </c>
      <c r="L32" s="53">
        <v>29613.35</v>
      </c>
    </row>
    <row r="33" spans="1:12" ht="15.75" thickBot="1" x14ac:dyDescent="0.3">
      <c r="A33" s="60" t="s">
        <v>29</v>
      </c>
      <c r="B33" s="61" t="s">
        <v>94</v>
      </c>
      <c r="C33" s="61" t="s">
        <v>42</v>
      </c>
      <c r="D33" s="78" t="s">
        <v>57</v>
      </c>
      <c r="E33" s="70" t="s">
        <v>14</v>
      </c>
      <c r="F33" s="62">
        <v>22000</v>
      </c>
      <c r="G33" s="62">
        <f t="shared" si="7"/>
        <v>631.4</v>
      </c>
      <c r="H33" s="62">
        <f t="shared" si="11"/>
        <v>668.8</v>
      </c>
      <c r="I33" s="76"/>
      <c r="J33" s="62">
        <v>25</v>
      </c>
      <c r="K33" s="77">
        <f t="shared" si="12"/>
        <v>1325.1999999999998</v>
      </c>
      <c r="L33" s="77">
        <f t="shared" ref="L33" si="13">+F33-K33</f>
        <v>20674.8</v>
      </c>
    </row>
    <row r="34" spans="1:12" ht="15.75" thickBot="1" x14ac:dyDescent="0.3">
      <c r="A34" s="63"/>
      <c r="B34" s="64"/>
      <c r="C34" s="64">
        <f>+COUNTA(C31:C33)</f>
        <v>3</v>
      </c>
      <c r="D34" s="65"/>
      <c r="E34" s="65"/>
      <c r="F34" s="66">
        <f t="shared" ref="F34:K34" si="14">SUM(F31:F33)</f>
        <v>113500</v>
      </c>
      <c r="G34" s="66">
        <f t="shared" si="14"/>
        <v>3257.4500000000003</v>
      </c>
      <c r="H34" s="66">
        <f t="shared" si="14"/>
        <v>3450.3999999999996</v>
      </c>
      <c r="I34" s="66">
        <f t="shared" si="14"/>
        <v>3184.19</v>
      </c>
      <c r="J34" s="66">
        <f t="shared" si="14"/>
        <v>1587.45</v>
      </c>
      <c r="K34" s="66">
        <f t="shared" si="14"/>
        <v>11479.490000000002</v>
      </c>
      <c r="L34" s="67">
        <f>SUM(L31:L33)</f>
        <v>102020.51</v>
      </c>
    </row>
    <row r="35" spans="1:12" ht="15.75" thickBot="1" x14ac:dyDescent="0.3">
      <c r="D35" s="23"/>
      <c r="E35" s="23"/>
    </row>
    <row r="36" spans="1:12" ht="15.75" thickBot="1" x14ac:dyDescent="0.3">
      <c r="A36" s="93"/>
      <c r="B36" s="27" t="s">
        <v>73</v>
      </c>
      <c r="C36" s="11"/>
      <c r="D36" s="24"/>
      <c r="E36" s="24"/>
      <c r="F36" s="11"/>
      <c r="G36" s="11"/>
      <c r="H36" s="11"/>
      <c r="I36" s="11"/>
      <c r="J36" s="11"/>
      <c r="K36" s="11"/>
      <c r="L36" s="12"/>
    </row>
    <row r="37" spans="1:12" ht="15.75" thickBot="1" x14ac:dyDescent="0.3">
      <c r="A37" s="87" t="s">
        <v>32</v>
      </c>
      <c r="B37" s="61" t="s">
        <v>90</v>
      </c>
      <c r="C37" s="61" t="s">
        <v>33</v>
      </c>
      <c r="D37" s="70" t="s">
        <v>59</v>
      </c>
      <c r="E37" s="70" t="s">
        <v>14</v>
      </c>
      <c r="F37" s="62">
        <v>50000</v>
      </c>
      <c r="G37" s="62">
        <f t="shared" ref="G37" si="15">+F37*2.87%</f>
        <v>1435</v>
      </c>
      <c r="H37" s="62">
        <f t="shared" ref="H37" si="16">+F37*3.04%</f>
        <v>1520</v>
      </c>
      <c r="I37" s="79">
        <v>1854</v>
      </c>
      <c r="J37" s="62">
        <v>25</v>
      </c>
      <c r="K37" s="77">
        <f t="shared" ref="K37" si="17">+G37+H37+I37+J37</f>
        <v>4834</v>
      </c>
      <c r="L37" s="77">
        <f>+F37-K37</f>
        <v>45166</v>
      </c>
    </row>
    <row r="38" spans="1:12" ht="15.75" thickBot="1" x14ac:dyDescent="0.3">
      <c r="A38" s="63"/>
      <c r="B38" s="64"/>
      <c r="C38" s="64">
        <f>+COUNTA(C37:C37)</f>
        <v>1</v>
      </c>
      <c r="D38" s="65"/>
      <c r="E38" s="66"/>
      <c r="F38" s="66">
        <f t="shared" ref="F38:L38" si="18">SUM(F37)</f>
        <v>50000</v>
      </c>
      <c r="G38" s="66">
        <f t="shared" si="18"/>
        <v>1435</v>
      </c>
      <c r="H38" s="66">
        <f t="shared" si="18"/>
        <v>1520</v>
      </c>
      <c r="I38" s="66">
        <f t="shared" si="18"/>
        <v>1854</v>
      </c>
      <c r="J38" s="66">
        <f t="shared" si="18"/>
        <v>25</v>
      </c>
      <c r="K38" s="66">
        <f t="shared" si="18"/>
        <v>4834</v>
      </c>
      <c r="L38" s="67">
        <f t="shared" si="18"/>
        <v>45166</v>
      </c>
    </row>
    <row r="39" spans="1:12" x14ac:dyDescent="0.25">
      <c r="A39" s="94"/>
      <c r="D39" s="23"/>
      <c r="E39" s="23"/>
    </row>
    <row r="40" spans="1:12" s="34" customFormat="1" ht="15.75" thickBot="1" x14ac:dyDescent="0.3">
      <c r="B40"/>
      <c r="C40"/>
      <c r="D40" s="23"/>
      <c r="E40" s="23"/>
      <c r="F40"/>
      <c r="G40"/>
      <c r="H40"/>
      <c r="I40"/>
      <c r="J40"/>
      <c r="K40"/>
      <c r="L40"/>
    </row>
    <row r="41" spans="1:12" ht="15.75" thickBot="1" x14ac:dyDescent="0.3">
      <c r="A41" s="95"/>
      <c r="B41" s="33" t="s">
        <v>43</v>
      </c>
      <c r="C41" s="11"/>
      <c r="D41" s="24"/>
      <c r="E41" s="24"/>
      <c r="F41" s="11"/>
      <c r="G41" s="11"/>
      <c r="H41" s="11"/>
      <c r="I41" s="11"/>
      <c r="J41" s="11"/>
      <c r="K41" s="11"/>
      <c r="L41" s="12"/>
    </row>
    <row r="42" spans="1:12" x14ac:dyDescent="0.25">
      <c r="A42" s="38" t="s">
        <v>62</v>
      </c>
      <c r="B42" s="43" t="s">
        <v>74</v>
      </c>
      <c r="C42" s="43" t="s">
        <v>1</v>
      </c>
      <c r="D42" s="44" t="s">
        <v>56</v>
      </c>
      <c r="E42" s="44" t="s">
        <v>15</v>
      </c>
      <c r="F42" s="46">
        <v>100000</v>
      </c>
      <c r="G42" s="40">
        <f t="shared" ref="G42:G43" si="19">+F42*2.87%</f>
        <v>2870</v>
      </c>
      <c r="H42" s="40">
        <f t="shared" ref="H42" si="20">+F42*3.04%</f>
        <v>3040</v>
      </c>
      <c r="I42" s="46">
        <v>12105.37</v>
      </c>
      <c r="J42" s="40">
        <v>25</v>
      </c>
      <c r="K42" s="54">
        <f t="shared" ref="K42" si="21">+G42+H42+I42+J42</f>
        <v>18040.370000000003</v>
      </c>
      <c r="L42" s="54">
        <f t="shared" ref="L42" si="22">+F42-K42</f>
        <v>81959.63</v>
      </c>
    </row>
    <row r="43" spans="1:12" s="32" customFormat="1" x14ac:dyDescent="0.25">
      <c r="A43" s="38" t="s">
        <v>21</v>
      </c>
      <c r="B43" s="43" t="s">
        <v>75</v>
      </c>
      <c r="C43" s="43" t="s">
        <v>45</v>
      </c>
      <c r="D43" s="44" t="s">
        <v>59</v>
      </c>
      <c r="E43" s="44" t="s">
        <v>14</v>
      </c>
      <c r="F43" s="46">
        <v>70000</v>
      </c>
      <c r="G43" s="40">
        <f t="shared" si="19"/>
        <v>2009</v>
      </c>
      <c r="H43" s="40">
        <f t="shared" ref="H43" si="23">+F43*3.04%</f>
        <v>2128</v>
      </c>
      <c r="I43" s="45">
        <v>5368.48</v>
      </c>
      <c r="J43" s="40">
        <v>25</v>
      </c>
      <c r="K43" s="54">
        <f t="shared" ref="K43" si="24">+G43+H43+I43+J43</f>
        <v>9530.48</v>
      </c>
      <c r="L43" s="54">
        <f t="shared" ref="L43" si="25">+F43-K43</f>
        <v>60469.520000000004</v>
      </c>
    </row>
    <row r="44" spans="1:12" ht="15.75" thickBot="1" x14ac:dyDescent="0.3">
      <c r="A44" s="78" t="s">
        <v>34</v>
      </c>
      <c r="B44" s="76" t="s">
        <v>76</v>
      </c>
      <c r="C44" s="76" t="s">
        <v>44</v>
      </c>
      <c r="D44" s="73" t="s">
        <v>57</v>
      </c>
      <c r="E44" s="73" t="s">
        <v>14</v>
      </c>
      <c r="F44" s="75">
        <v>30000</v>
      </c>
      <c r="G44" s="62">
        <f>+F44*2.87%</f>
        <v>861</v>
      </c>
      <c r="H44" s="62">
        <f>+F44*3.04%</f>
        <v>912</v>
      </c>
      <c r="I44" s="79">
        <v>0</v>
      </c>
      <c r="J44" s="62">
        <v>25</v>
      </c>
      <c r="K44" s="77">
        <f>+G44+H44+I44+J44</f>
        <v>1798</v>
      </c>
      <c r="L44" s="77">
        <f>+F44-K44</f>
        <v>28202</v>
      </c>
    </row>
    <row r="45" spans="1:12" ht="15.75" thickBot="1" x14ac:dyDescent="0.3">
      <c r="A45" s="63"/>
      <c r="B45" s="64"/>
      <c r="C45" s="64">
        <f>+COUNTA(C42:C44)</f>
        <v>3</v>
      </c>
      <c r="D45" s="65"/>
      <c r="E45" s="65"/>
      <c r="F45" s="66">
        <f t="shared" ref="F45:L45" si="26">SUM(F42:F44)</f>
        <v>200000</v>
      </c>
      <c r="G45" s="66">
        <f t="shared" si="26"/>
        <v>5740</v>
      </c>
      <c r="H45" s="66">
        <f t="shared" si="26"/>
        <v>6080</v>
      </c>
      <c r="I45" s="66">
        <f t="shared" si="26"/>
        <v>17473.849999999999</v>
      </c>
      <c r="J45" s="66">
        <f t="shared" si="26"/>
        <v>75</v>
      </c>
      <c r="K45" s="66">
        <f t="shared" si="26"/>
        <v>29368.850000000002</v>
      </c>
      <c r="L45" s="67">
        <f t="shared" si="26"/>
        <v>170631.15000000002</v>
      </c>
    </row>
    <row r="46" spans="1:12" ht="15.75" thickBot="1" x14ac:dyDescent="0.3">
      <c r="A46" s="96"/>
      <c r="B46" s="29"/>
      <c r="C46" s="29"/>
      <c r="D46" s="30"/>
      <c r="E46" s="30"/>
      <c r="F46" s="31"/>
      <c r="G46" s="31"/>
      <c r="H46" s="31"/>
      <c r="I46" s="31"/>
      <c r="J46" s="31"/>
      <c r="K46" s="31"/>
      <c r="L46" s="31"/>
    </row>
    <row r="47" spans="1:12" ht="15.75" thickBot="1" x14ac:dyDescent="0.3">
      <c r="A47" s="93"/>
      <c r="B47" s="27" t="s">
        <v>77</v>
      </c>
      <c r="C47" s="11"/>
      <c r="D47" s="24"/>
      <c r="E47" s="24"/>
      <c r="F47" s="11"/>
      <c r="G47" s="11"/>
      <c r="H47" s="11"/>
      <c r="I47" s="11"/>
      <c r="J47" s="11"/>
      <c r="K47" s="11"/>
      <c r="L47" s="12"/>
    </row>
    <row r="48" spans="1:12" ht="15.75" thickBot="1" x14ac:dyDescent="0.3">
      <c r="A48" s="60" t="s">
        <v>24</v>
      </c>
      <c r="B48" s="61" t="s">
        <v>46</v>
      </c>
      <c r="C48" s="61" t="s">
        <v>1</v>
      </c>
      <c r="D48" s="47" t="s">
        <v>56</v>
      </c>
      <c r="E48" s="70" t="s">
        <v>15</v>
      </c>
      <c r="F48" s="62">
        <v>50000</v>
      </c>
      <c r="G48" s="62">
        <f t="shared" ref="G48" si="27">+F48*2.87%</f>
        <v>1435</v>
      </c>
      <c r="H48" s="62">
        <f t="shared" ref="H48" si="28">+F48*3.04%</f>
        <v>1520</v>
      </c>
      <c r="I48" s="79">
        <v>1854</v>
      </c>
      <c r="J48" s="62">
        <v>25</v>
      </c>
      <c r="K48" s="77">
        <f t="shared" ref="K48" si="29">+G48+H48+I48+J48</f>
        <v>4834</v>
      </c>
      <c r="L48" s="77">
        <f t="shared" ref="L48" si="30">+F48-K48</f>
        <v>45166</v>
      </c>
    </row>
    <row r="49" spans="1:13" ht="15.75" thickBot="1" x14ac:dyDescent="0.3">
      <c r="A49" s="63"/>
      <c r="B49" s="64"/>
      <c r="C49" s="64">
        <f>+COUNTA(C47:C48)</f>
        <v>1</v>
      </c>
      <c r="D49" s="65"/>
      <c r="E49" s="65"/>
      <c r="F49" s="66">
        <f>SUM(F48)</f>
        <v>50000</v>
      </c>
      <c r="G49" s="66">
        <f t="shared" ref="G49:L49" si="31">SUM(G48:G48)</f>
        <v>1435</v>
      </c>
      <c r="H49" s="66">
        <f t="shared" si="31"/>
        <v>1520</v>
      </c>
      <c r="I49" s="66">
        <f t="shared" si="31"/>
        <v>1854</v>
      </c>
      <c r="J49" s="66">
        <f t="shared" si="31"/>
        <v>25</v>
      </c>
      <c r="K49" s="66">
        <f t="shared" si="31"/>
        <v>4834</v>
      </c>
      <c r="L49" s="67">
        <f t="shared" si="31"/>
        <v>45166</v>
      </c>
    </row>
    <row r="50" spans="1:13" s="32" customFormat="1" x14ac:dyDescent="0.25">
      <c r="A50" s="29"/>
      <c r="B50" s="29"/>
      <c r="C50" s="29"/>
      <c r="D50" s="30"/>
      <c r="E50" s="30"/>
      <c r="F50" s="31"/>
      <c r="G50" s="31"/>
      <c r="H50" s="31"/>
      <c r="I50" s="31"/>
      <c r="J50" s="31"/>
      <c r="K50" s="31"/>
      <c r="L50" s="31"/>
    </row>
    <row r="51" spans="1:13" ht="15.75" thickBot="1" x14ac:dyDescent="0.3">
      <c r="D51" s="23"/>
      <c r="E51" s="23"/>
    </row>
    <row r="52" spans="1:13" s="35" customFormat="1" ht="15.75" thickBot="1" x14ac:dyDescent="0.3">
      <c r="A52" s="93"/>
      <c r="B52" s="27" t="s">
        <v>78</v>
      </c>
      <c r="C52" s="11"/>
      <c r="D52" s="24"/>
      <c r="E52" s="24"/>
      <c r="F52" s="11"/>
      <c r="G52" s="11"/>
      <c r="H52" s="11"/>
      <c r="I52" s="11"/>
      <c r="J52" s="11"/>
      <c r="K52" s="11"/>
      <c r="L52" s="12"/>
    </row>
    <row r="53" spans="1:13" ht="15.75" thickBot="1" x14ac:dyDescent="0.3">
      <c r="A53" s="60" t="s">
        <v>23</v>
      </c>
      <c r="B53" s="61" t="s">
        <v>79</v>
      </c>
      <c r="C53" s="61" t="s">
        <v>1</v>
      </c>
      <c r="D53" s="70" t="s">
        <v>56</v>
      </c>
      <c r="E53" s="70" t="s">
        <v>15</v>
      </c>
      <c r="F53" s="62">
        <v>50000</v>
      </c>
      <c r="G53" s="62">
        <f t="shared" ref="G53" si="32">+F53*2.87%</f>
        <v>1435</v>
      </c>
      <c r="H53" s="62">
        <f t="shared" ref="H53" si="33">+F53*3.04%</f>
        <v>1520</v>
      </c>
      <c r="I53" s="79">
        <v>1854</v>
      </c>
      <c r="J53" s="62">
        <v>1315.83</v>
      </c>
      <c r="K53" s="77">
        <f t="shared" ref="K53" si="34">+G53+H53+I53+J53</f>
        <v>6124.83</v>
      </c>
      <c r="L53" s="77">
        <f t="shared" ref="L53" si="35">+F53-K53</f>
        <v>43875.17</v>
      </c>
    </row>
    <row r="54" spans="1:13" ht="15.75" thickBot="1" x14ac:dyDescent="0.3">
      <c r="A54" s="63"/>
      <c r="B54" s="64"/>
      <c r="C54" s="64">
        <f>+COUNTA(C52:C53)</f>
        <v>1</v>
      </c>
      <c r="D54" s="65"/>
      <c r="E54" s="65"/>
      <c r="F54" s="66">
        <f>+F53</f>
        <v>50000</v>
      </c>
      <c r="G54" s="66">
        <f t="shared" ref="G54:L54" si="36">SUM(G53)</f>
        <v>1435</v>
      </c>
      <c r="H54" s="66">
        <f t="shared" si="36"/>
        <v>1520</v>
      </c>
      <c r="I54" s="66">
        <f t="shared" si="36"/>
        <v>1854</v>
      </c>
      <c r="J54" s="66">
        <f t="shared" si="36"/>
        <v>1315.83</v>
      </c>
      <c r="K54" s="66">
        <f t="shared" si="36"/>
        <v>6124.83</v>
      </c>
      <c r="L54" s="67">
        <f t="shared" si="36"/>
        <v>43875.17</v>
      </c>
    </row>
    <row r="55" spans="1:13" s="34" customFormat="1" x14ac:dyDescent="0.25">
      <c r="A55"/>
      <c r="B55" s="50"/>
      <c r="C55" s="50"/>
      <c r="D55" s="51"/>
      <c r="E55" s="51"/>
      <c r="F55" s="52"/>
      <c r="G55" s="52"/>
      <c r="H55" s="52"/>
      <c r="I55" s="52"/>
      <c r="J55" s="52"/>
      <c r="K55" s="52"/>
      <c r="L55" s="52"/>
    </row>
    <row r="56" spans="1:13" ht="15.75" thickBot="1" x14ac:dyDescent="0.3">
      <c r="D56" s="23"/>
      <c r="E56" s="23"/>
    </row>
    <row r="57" spans="1:13" ht="15.75" thickBot="1" x14ac:dyDescent="0.3">
      <c r="A57" s="95"/>
      <c r="B57" s="33" t="s">
        <v>80</v>
      </c>
      <c r="C57" s="11"/>
      <c r="D57" s="24"/>
      <c r="E57" s="24"/>
      <c r="F57" s="11"/>
      <c r="G57" s="11"/>
      <c r="H57" s="11"/>
      <c r="I57" s="11"/>
      <c r="J57" s="11"/>
      <c r="K57" s="11"/>
      <c r="L57" s="12"/>
    </row>
    <row r="58" spans="1:13" s="32" customFormat="1" x14ac:dyDescent="0.25">
      <c r="A58" s="38" t="s">
        <v>47</v>
      </c>
      <c r="B58" s="43" t="s">
        <v>95</v>
      </c>
      <c r="C58" s="43" t="s">
        <v>48</v>
      </c>
      <c r="D58" s="44" t="s">
        <v>57</v>
      </c>
      <c r="E58" s="80" t="s">
        <v>15</v>
      </c>
      <c r="F58" s="46">
        <v>50000</v>
      </c>
      <c r="G58" s="40">
        <f t="shared" ref="G58:G59" si="37">+F58*2.87%</f>
        <v>1435</v>
      </c>
      <c r="H58" s="40">
        <f t="shared" ref="H58:H59" si="38">+F58*3.04%</f>
        <v>1520</v>
      </c>
      <c r="I58" s="46">
        <v>1854</v>
      </c>
      <c r="J58" s="40">
        <v>25</v>
      </c>
      <c r="K58" s="54">
        <f t="shared" ref="K58:K59" si="39">+G58+H58+I58+J58</f>
        <v>4834</v>
      </c>
      <c r="L58" s="54">
        <f t="shared" ref="L58:L59" si="40">+F58-K58</f>
        <v>45166</v>
      </c>
    </row>
    <row r="59" spans="1:13" ht="15.75" thickBot="1" x14ac:dyDescent="0.3">
      <c r="A59" s="81" t="s">
        <v>35</v>
      </c>
      <c r="B59" s="72" t="s">
        <v>82</v>
      </c>
      <c r="C59" s="72" t="s">
        <v>81</v>
      </c>
      <c r="D59" s="74" t="s">
        <v>61</v>
      </c>
      <c r="E59" s="74" t="s">
        <v>15</v>
      </c>
      <c r="F59" s="82">
        <v>31000</v>
      </c>
      <c r="G59" s="62">
        <f t="shared" si="37"/>
        <v>889.7</v>
      </c>
      <c r="H59" s="62">
        <f t="shared" si="38"/>
        <v>942.4</v>
      </c>
      <c r="I59" s="79">
        <v>0</v>
      </c>
      <c r="J59" s="62">
        <v>25</v>
      </c>
      <c r="K59" s="77">
        <f t="shared" si="39"/>
        <v>1857.1</v>
      </c>
      <c r="L59" s="77">
        <f t="shared" si="40"/>
        <v>29142.9</v>
      </c>
      <c r="M59" s="19"/>
    </row>
    <row r="60" spans="1:13" ht="15.75" thickBot="1" x14ac:dyDescent="0.3">
      <c r="A60" s="63"/>
      <c r="B60" s="64"/>
      <c r="C60" s="64">
        <f>+COUNTA(C58:C59)</f>
        <v>2</v>
      </c>
      <c r="D60" s="65"/>
      <c r="E60" s="65"/>
      <c r="F60" s="66">
        <f t="shared" ref="F60:L60" si="41">SUM(F58:F59)</f>
        <v>81000</v>
      </c>
      <c r="G60" s="66">
        <f t="shared" si="41"/>
        <v>2324.6999999999998</v>
      </c>
      <c r="H60" s="66">
        <f t="shared" si="41"/>
        <v>2462.4</v>
      </c>
      <c r="I60" s="66">
        <f t="shared" si="41"/>
        <v>1854</v>
      </c>
      <c r="J60" s="66">
        <f t="shared" si="41"/>
        <v>50</v>
      </c>
      <c r="K60" s="66">
        <f t="shared" si="41"/>
        <v>6691.1</v>
      </c>
      <c r="L60" s="67">
        <f t="shared" si="41"/>
        <v>74308.899999999994</v>
      </c>
    </row>
    <row r="61" spans="1:13" ht="15.75" thickBot="1" x14ac:dyDescent="0.3">
      <c r="A61" s="97"/>
      <c r="B61" s="29"/>
      <c r="C61" s="29"/>
      <c r="D61" s="30"/>
      <c r="E61" s="30"/>
      <c r="F61" s="31"/>
      <c r="G61" s="31"/>
      <c r="H61" s="31"/>
      <c r="I61" s="31"/>
      <c r="J61" s="31"/>
      <c r="K61" s="31"/>
      <c r="L61" s="31"/>
    </row>
    <row r="62" spans="1:13" s="35" customFormat="1" ht="15.75" thickBot="1" x14ac:dyDescent="0.3">
      <c r="A62" s="93"/>
      <c r="B62" s="27" t="s">
        <v>84</v>
      </c>
      <c r="C62" s="11"/>
      <c r="D62" s="24"/>
      <c r="E62" s="24"/>
      <c r="F62" s="11"/>
      <c r="G62" s="11"/>
      <c r="H62" s="11"/>
      <c r="I62" s="11"/>
      <c r="J62" s="11"/>
      <c r="K62" s="11"/>
      <c r="L62" s="11"/>
    </row>
    <row r="63" spans="1:13" s="55" customFormat="1" ht="15.75" thickBot="1" x14ac:dyDescent="0.3">
      <c r="A63" s="60" t="s">
        <v>36</v>
      </c>
      <c r="B63" s="61" t="s">
        <v>85</v>
      </c>
      <c r="C63" s="61" t="s">
        <v>86</v>
      </c>
      <c r="D63" s="70" t="s">
        <v>96</v>
      </c>
      <c r="E63" s="70" t="s">
        <v>14</v>
      </c>
      <c r="F63" s="62">
        <v>25000</v>
      </c>
      <c r="G63" s="62">
        <f t="shared" ref="G63" si="42">+F63*2.87%</f>
        <v>717.5</v>
      </c>
      <c r="H63" s="62">
        <f t="shared" ref="H63" si="43">+F63*3.04%</f>
        <v>760</v>
      </c>
      <c r="I63" s="79">
        <v>0</v>
      </c>
      <c r="J63" s="62">
        <v>125</v>
      </c>
      <c r="K63" s="77">
        <f t="shared" ref="K63" si="44">+G63+H63+I63+J63</f>
        <v>1602.5</v>
      </c>
      <c r="L63" s="77">
        <f t="shared" ref="L63" si="45">+F63-K63</f>
        <v>23397.5</v>
      </c>
    </row>
    <row r="64" spans="1:13" s="34" customFormat="1" ht="15.75" thickBot="1" x14ac:dyDescent="0.3">
      <c r="A64" s="63"/>
      <c r="B64" s="64"/>
      <c r="C64" s="64">
        <f>+COUNTA(C62:C63)</f>
        <v>1</v>
      </c>
      <c r="D64" s="65"/>
      <c r="E64" s="65"/>
      <c r="F64" s="66">
        <f>+F63</f>
        <v>25000</v>
      </c>
      <c r="G64" s="66">
        <f>+G63</f>
        <v>717.5</v>
      </c>
      <c r="H64" s="66">
        <f>SUM(H63)</f>
        <v>760</v>
      </c>
      <c r="I64" s="66">
        <v>0</v>
      </c>
      <c r="J64" s="66">
        <v>25</v>
      </c>
      <c r="K64" s="66">
        <f>SUM(K63)</f>
        <v>1602.5</v>
      </c>
      <c r="L64" s="67">
        <f>SUM(L63)</f>
        <v>23397.5</v>
      </c>
    </row>
    <row r="65" spans="1:12" s="34" customFormat="1" ht="15.75" thickBot="1" x14ac:dyDescent="0.3">
      <c r="B65" s="50"/>
      <c r="C65" s="50"/>
      <c r="D65" s="51"/>
      <c r="E65" s="51"/>
      <c r="F65" s="52"/>
      <c r="G65" s="52"/>
      <c r="H65" s="52"/>
      <c r="I65" s="52"/>
      <c r="J65" s="52"/>
      <c r="K65" s="52"/>
      <c r="L65" s="52"/>
    </row>
    <row r="66" spans="1:12" ht="15.75" thickBot="1" x14ac:dyDescent="0.3">
      <c r="A66" s="98"/>
      <c r="B66" s="83" t="s">
        <v>87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</row>
    <row r="67" spans="1:12" x14ac:dyDescent="0.25">
      <c r="A67" s="48" t="s">
        <v>52</v>
      </c>
      <c r="B67" s="43" t="s">
        <v>53</v>
      </c>
      <c r="C67" s="43" t="s">
        <v>1</v>
      </c>
      <c r="D67" s="44" t="s">
        <v>57</v>
      </c>
      <c r="E67" s="44" t="s">
        <v>15</v>
      </c>
      <c r="F67" s="46">
        <v>70000</v>
      </c>
      <c r="G67" s="40">
        <f>+F67*2.87%</f>
        <v>2009</v>
      </c>
      <c r="H67" s="40">
        <f t="shared" ref="H67" si="46">+F67*3.04%</f>
        <v>2128</v>
      </c>
      <c r="I67" s="46">
        <v>5368.48</v>
      </c>
      <c r="J67" s="40">
        <v>25</v>
      </c>
      <c r="K67" s="54">
        <f t="shared" ref="K67" si="47">+G67+H67+I67+J67</f>
        <v>9530.48</v>
      </c>
      <c r="L67" s="54">
        <f>+F67-K67</f>
        <v>60469.520000000004</v>
      </c>
    </row>
    <row r="68" spans="1:12" s="32" customFormat="1" x14ac:dyDescent="0.25">
      <c r="A68" s="38" t="s">
        <v>19</v>
      </c>
      <c r="B68" s="43" t="s">
        <v>49</v>
      </c>
      <c r="C68" s="43" t="s">
        <v>3</v>
      </c>
      <c r="D68" s="44" t="s">
        <v>59</v>
      </c>
      <c r="E68" s="44" t="s">
        <v>14</v>
      </c>
      <c r="F68" s="46">
        <v>50000</v>
      </c>
      <c r="G68" s="40">
        <f t="shared" ref="G68:G69" si="48">+F68*2.87%</f>
        <v>1435</v>
      </c>
      <c r="H68" s="40">
        <f t="shared" ref="H68:H69" si="49">+F68*3.04%</f>
        <v>1520</v>
      </c>
      <c r="I68" s="46">
        <v>1854</v>
      </c>
      <c r="J68" s="40">
        <v>25</v>
      </c>
      <c r="K68" s="54">
        <f t="shared" ref="K68:K69" si="50">+G68+H68+I68+J68</f>
        <v>4834</v>
      </c>
      <c r="L68" s="54">
        <f t="shared" ref="L68:L69" si="51">+F68-K68</f>
        <v>45166</v>
      </c>
    </row>
    <row r="69" spans="1:12" ht="15.75" thickBot="1" x14ac:dyDescent="0.3">
      <c r="A69" s="48" t="s">
        <v>20</v>
      </c>
      <c r="B69" s="41" t="s">
        <v>50</v>
      </c>
      <c r="C69" s="41" t="s">
        <v>2</v>
      </c>
      <c r="D69" s="42" t="s">
        <v>59</v>
      </c>
      <c r="E69" s="42" t="s">
        <v>14</v>
      </c>
      <c r="F69" s="45">
        <v>30000</v>
      </c>
      <c r="G69" s="14">
        <f t="shared" si="48"/>
        <v>861</v>
      </c>
      <c r="H69" s="14">
        <f t="shared" si="49"/>
        <v>912</v>
      </c>
      <c r="I69" s="45">
        <v>0</v>
      </c>
      <c r="J69" s="14">
        <v>25</v>
      </c>
      <c r="K69" s="53">
        <f t="shared" si="50"/>
        <v>1798</v>
      </c>
      <c r="L69" s="53">
        <f t="shared" si="51"/>
        <v>28202</v>
      </c>
    </row>
    <row r="70" spans="1:12" s="34" customFormat="1" ht="15.75" thickBot="1" x14ac:dyDescent="0.3">
      <c r="A70" s="63"/>
      <c r="B70" s="64"/>
      <c r="C70" s="64">
        <f>+COUNTA(C68:C69)</f>
        <v>2</v>
      </c>
      <c r="D70" s="65"/>
      <c r="E70" s="65"/>
      <c r="F70" s="66">
        <f t="shared" ref="F70:L70" si="52">SUM(F67:F69)</f>
        <v>150000</v>
      </c>
      <c r="G70" s="66">
        <f t="shared" si="52"/>
        <v>4305</v>
      </c>
      <c r="H70" s="66">
        <f t="shared" si="52"/>
        <v>4560</v>
      </c>
      <c r="I70" s="66">
        <f t="shared" si="52"/>
        <v>7222.48</v>
      </c>
      <c r="J70" s="66">
        <f t="shared" si="52"/>
        <v>75</v>
      </c>
      <c r="K70" s="66">
        <f t="shared" si="52"/>
        <v>16162.48</v>
      </c>
      <c r="L70" s="67">
        <f t="shared" si="52"/>
        <v>133837.52000000002</v>
      </c>
    </row>
    <row r="71" spans="1:12" ht="15.75" thickBot="1" x14ac:dyDescent="0.3">
      <c r="B71" s="29"/>
      <c r="C71" s="29"/>
      <c r="D71" s="30"/>
      <c r="E71" s="30"/>
      <c r="F71" s="31"/>
      <c r="G71" s="31"/>
      <c r="H71" s="31"/>
      <c r="I71" s="31"/>
      <c r="J71" s="31"/>
      <c r="K71" s="31"/>
      <c r="L71" s="31"/>
    </row>
    <row r="72" spans="1:12" ht="15.75" thickBot="1" x14ac:dyDescent="0.3">
      <c r="A72" s="95"/>
      <c r="B72" s="33" t="s">
        <v>88</v>
      </c>
      <c r="C72" s="11"/>
      <c r="D72" s="24"/>
      <c r="E72" s="24"/>
      <c r="F72" s="11"/>
      <c r="G72" s="11"/>
      <c r="H72" s="11"/>
      <c r="I72" s="11"/>
      <c r="J72" s="11"/>
      <c r="K72" s="11"/>
      <c r="L72" s="12"/>
    </row>
    <row r="73" spans="1:12" x14ac:dyDescent="0.25">
      <c r="A73" s="49" t="s">
        <v>17</v>
      </c>
      <c r="B73" s="37" t="s">
        <v>51</v>
      </c>
      <c r="C73" s="37" t="s">
        <v>1</v>
      </c>
      <c r="D73" s="39" t="s">
        <v>61</v>
      </c>
      <c r="E73" s="39" t="s">
        <v>14</v>
      </c>
      <c r="F73" s="40">
        <v>35000</v>
      </c>
      <c r="G73" s="14">
        <f t="shared" ref="G73:G74" si="53">+F73*2.87%</f>
        <v>1004.5</v>
      </c>
      <c r="H73" s="14">
        <f t="shared" ref="H73:H74" si="54">+F73*3.04%</f>
        <v>1064</v>
      </c>
      <c r="I73" s="45">
        <v>0</v>
      </c>
      <c r="J73" s="14">
        <v>25</v>
      </c>
      <c r="K73" s="53">
        <f t="shared" ref="K73:K74" si="55">+G73+H73+I73+J73</f>
        <v>2093.5</v>
      </c>
      <c r="L73" s="53">
        <f>+F73-K73</f>
        <v>32906.5</v>
      </c>
    </row>
    <row r="74" spans="1:12" ht="15.75" thickBot="1" x14ac:dyDescent="0.3">
      <c r="A74" s="86" t="s">
        <v>16</v>
      </c>
      <c r="B74" s="61" t="s">
        <v>89</v>
      </c>
      <c r="C74" s="61" t="s">
        <v>1</v>
      </c>
      <c r="D74" s="39" t="s">
        <v>61</v>
      </c>
      <c r="E74" s="70" t="s">
        <v>15</v>
      </c>
      <c r="F74" s="62">
        <v>32000</v>
      </c>
      <c r="G74" s="62">
        <f t="shared" si="53"/>
        <v>918.4</v>
      </c>
      <c r="H74" s="62">
        <f t="shared" si="54"/>
        <v>972.8</v>
      </c>
      <c r="I74" s="79">
        <v>0</v>
      </c>
      <c r="J74" s="62">
        <v>25</v>
      </c>
      <c r="K74" s="77">
        <f t="shared" si="55"/>
        <v>1916.1999999999998</v>
      </c>
      <c r="L74" s="77">
        <f>+F74-K74</f>
        <v>30083.8</v>
      </c>
    </row>
    <row r="75" spans="1:12" ht="15.75" thickBot="1" x14ac:dyDescent="0.3">
      <c r="A75" s="63"/>
      <c r="B75" s="64"/>
      <c r="C75" s="64">
        <f>+COUNTA(C73:C74)</f>
        <v>2</v>
      </c>
      <c r="D75" s="65"/>
      <c r="E75" s="65"/>
      <c r="F75" s="66">
        <f t="shared" ref="F75:L75" si="56">SUM(F73:F74)</f>
        <v>67000</v>
      </c>
      <c r="G75" s="66">
        <f t="shared" si="56"/>
        <v>1922.9</v>
      </c>
      <c r="H75" s="66">
        <f t="shared" si="56"/>
        <v>2036.8</v>
      </c>
      <c r="I75" s="66">
        <f t="shared" si="56"/>
        <v>0</v>
      </c>
      <c r="J75" s="66">
        <f t="shared" si="56"/>
        <v>50</v>
      </c>
      <c r="K75" s="66">
        <f t="shared" si="56"/>
        <v>4009.7</v>
      </c>
      <c r="L75" s="67">
        <f t="shared" si="56"/>
        <v>62990.3</v>
      </c>
    </row>
    <row r="76" spans="1:12" x14ac:dyDescent="0.25">
      <c r="D76" s="23"/>
      <c r="E76" s="23"/>
    </row>
    <row r="77" spans="1:12" s="21" customFormat="1" x14ac:dyDescent="0.25">
      <c r="A77"/>
      <c r="B77"/>
      <c r="C77"/>
      <c r="D77" s="23"/>
      <c r="E77"/>
      <c r="F77"/>
      <c r="G77"/>
      <c r="H77"/>
      <c r="I77"/>
      <c r="J77"/>
      <c r="K77"/>
      <c r="L77"/>
    </row>
    <row r="78" spans="1:12" x14ac:dyDescent="0.25">
      <c r="A78" s="21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CARACTER TEMP.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2022-09-26T19:06:58Z</cp:lastPrinted>
  <dcterms:created xsi:type="dcterms:W3CDTF">2015-06-05T18:19:34Z</dcterms:created>
  <dcterms:modified xsi:type="dcterms:W3CDTF">2022-10-25T15:22:17Z</dcterms:modified>
</cp:coreProperties>
</file>