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tefnut\usr-00\mdiaz\Mis documentos\AÑO 2024\TRANSPARENCIA 2024\OCTUBRE 2024\"/>
    </mc:Choice>
  </mc:AlternateContent>
  <xr:revisionPtr revIDLastSave="0" documentId="13_ncr:1_{053B434D-4E14-4600-A5B5-D7FADC303D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O OCT. 2024" sheetId="1" r:id="rId1"/>
  </sheets>
  <definedNames>
    <definedName name="_xlnm.Print_Titles" localSheetId="0">'FIJO OCT. 2024'!$7:$8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3" i="1" l="1"/>
  <c r="I163" i="1"/>
  <c r="J163" i="1"/>
  <c r="C163" i="1"/>
  <c r="H162" i="1"/>
  <c r="G162" i="1"/>
  <c r="K162" i="1" s="1"/>
  <c r="L162" i="1" s="1"/>
  <c r="J54" i="1"/>
  <c r="I138" i="1"/>
  <c r="F138" i="1"/>
  <c r="H137" i="1" l="1"/>
  <c r="G137" i="1"/>
  <c r="K137" i="1" s="1"/>
  <c r="L137" i="1" s="1"/>
  <c r="C116" i="1" l="1"/>
  <c r="F243" i="1" l="1"/>
  <c r="F259" i="1"/>
  <c r="F269" i="1"/>
  <c r="F284" i="1"/>
  <c r="F297" i="1"/>
  <c r="J195" i="1"/>
  <c r="F116" i="1" l="1"/>
  <c r="J269" i="1"/>
  <c r="I269" i="1"/>
  <c r="C269" i="1"/>
  <c r="C218" i="1"/>
  <c r="C226" i="1"/>
  <c r="C74" i="1"/>
  <c r="J284" i="1"/>
  <c r="I284" i="1"/>
  <c r="C284" i="1"/>
  <c r="H272" i="1"/>
  <c r="G272" i="1"/>
  <c r="K272" i="1" l="1"/>
  <c r="L272" i="1" l="1"/>
  <c r="C259" i="1" l="1"/>
  <c r="C205" i="1"/>
  <c r="C236" i="1"/>
  <c r="C195" i="1"/>
  <c r="J297" i="1" l="1"/>
  <c r="I297" i="1"/>
  <c r="C297" i="1"/>
  <c r="H296" i="1"/>
  <c r="G296" i="1"/>
  <c r="H295" i="1"/>
  <c r="G295" i="1"/>
  <c r="H294" i="1"/>
  <c r="G294" i="1"/>
  <c r="H293" i="1"/>
  <c r="G293" i="1"/>
  <c r="J288" i="1"/>
  <c r="I288" i="1"/>
  <c r="F288" i="1"/>
  <c r="C288" i="1"/>
  <c r="H287" i="1"/>
  <c r="H288" i="1" s="1"/>
  <c r="G287" i="1"/>
  <c r="G288" i="1" s="1"/>
  <c r="H283" i="1"/>
  <c r="G283" i="1"/>
  <c r="H282" i="1"/>
  <c r="G282" i="1"/>
  <c r="H281" i="1"/>
  <c r="G281" i="1"/>
  <c r="H280" i="1"/>
  <c r="G280" i="1"/>
  <c r="H268" i="1"/>
  <c r="G268" i="1"/>
  <c r="L279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67" i="1"/>
  <c r="G267" i="1"/>
  <c r="H266" i="1"/>
  <c r="G266" i="1"/>
  <c r="H265" i="1"/>
  <c r="G265" i="1"/>
  <c r="H264" i="1"/>
  <c r="G264" i="1"/>
  <c r="H263" i="1"/>
  <c r="G263" i="1"/>
  <c r="H262" i="1"/>
  <c r="G262" i="1"/>
  <c r="J259" i="1"/>
  <c r="I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J243" i="1"/>
  <c r="I243" i="1"/>
  <c r="C243" i="1"/>
  <c r="H242" i="1"/>
  <c r="G242" i="1"/>
  <c r="H241" i="1"/>
  <c r="G241" i="1"/>
  <c r="H240" i="1"/>
  <c r="G240" i="1"/>
  <c r="H239" i="1"/>
  <c r="G239" i="1"/>
  <c r="J236" i="1"/>
  <c r="I236" i="1"/>
  <c r="F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J226" i="1"/>
  <c r="I226" i="1"/>
  <c r="F226" i="1"/>
  <c r="H225" i="1"/>
  <c r="G225" i="1"/>
  <c r="H224" i="1"/>
  <c r="G224" i="1"/>
  <c r="H223" i="1"/>
  <c r="G223" i="1"/>
  <c r="H222" i="1"/>
  <c r="G222" i="1"/>
  <c r="H221" i="1"/>
  <c r="G221" i="1"/>
  <c r="J218" i="1"/>
  <c r="I218" i="1"/>
  <c r="F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J205" i="1"/>
  <c r="I205" i="1"/>
  <c r="F205" i="1"/>
  <c r="H204" i="1"/>
  <c r="G204" i="1"/>
  <c r="H203" i="1"/>
  <c r="G203" i="1"/>
  <c r="H202" i="1"/>
  <c r="G202" i="1"/>
  <c r="J199" i="1"/>
  <c r="I199" i="1"/>
  <c r="F199" i="1"/>
  <c r="C199" i="1"/>
  <c r="H198" i="1"/>
  <c r="H199" i="1" s="1"/>
  <c r="G198" i="1"/>
  <c r="I195" i="1"/>
  <c r="F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J185" i="1"/>
  <c r="I185" i="1"/>
  <c r="F185" i="1"/>
  <c r="C185" i="1"/>
  <c r="H184" i="1"/>
  <c r="G184" i="1"/>
  <c r="H183" i="1"/>
  <c r="G183" i="1"/>
  <c r="H182" i="1"/>
  <c r="G182" i="1"/>
  <c r="J179" i="1"/>
  <c r="I179" i="1"/>
  <c r="F179" i="1"/>
  <c r="C179" i="1"/>
  <c r="H178" i="1"/>
  <c r="G178" i="1"/>
  <c r="H177" i="1"/>
  <c r="G177" i="1"/>
  <c r="H176" i="1"/>
  <c r="G176" i="1"/>
  <c r="H175" i="1"/>
  <c r="G175" i="1"/>
  <c r="H174" i="1"/>
  <c r="G174" i="1"/>
  <c r="J170" i="1"/>
  <c r="I170" i="1"/>
  <c r="F170" i="1"/>
  <c r="C170" i="1"/>
  <c r="H169" i="1"/>
  <c r="H170" i="1" s="1"/>
  <c r="G169" i="1"/>
  <c r="H161" i="1"/>
  <c r="G161" i="1"/>
  <c r="H160" i="1"/>
  <c r="G160" i="1"/>
  <c r="H159" i="1"/>
  <c r="H163" i="1" s="1"/>
  <c r="G159" i="1"/>
  <c r="J156" i="1"/>
  <c r="I156" i="1"/>
  <c r="F156" i="1"/>
  <c r="C156" i="1"/>
  <c r="H155" i="1"/>
  <c r="G155" i="1"/>
  <c r="G156" i="1" s="1"/>
  <c r="J152" i="1"/>
  <c r="I152" i="1"/>
  <c r="F152" i="1"/>
  <c r="C152" i="1"/>
  <c r="H151" i="1"/>
  <c r="G151" i="1"/>
  <c r="H150" i="1"/>
  <c r="G150" i="1"/>
  <c r="J147" i="1"/>
  <c r="I147" i="1"/>
  <c r="F147" i="1"/>
  <c r="C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J138" i="1"/>
  <c r="C138" i="1"/>
  <c r="H136" i="1"/>
  <c r="G136" i="1"/>
  <c r="H135" i="1"/>
  <c r="H138" i="1" s="1"/>
  <c r="G135" i="1"/>
  <c r="J132" i="1"/>
  <c r="I132" i="1"/>
  <c r="F132" i="1"/>
  <c r="C132" i="1"/>
  <c r="H131" i="1"/>
  <c r="G131" i="1"/>
  <c r="H130" i="1"/>
  <c r="G130" i="1"/>
  <c r="H129" i="1"/>
  <c r="G129" i="1"/>
  <c r="H128" i="1"/>
  <c r="G128" i="1"/>
  <c r="J116" i="1"/>
  <c r="I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J92" i="1"/>
  <c r="I92" i="1"/>
  <c r="F92" i="1"/>
  <c r="C92" i="1"/>
  <c r="H91" i="1"/>
  <c r="H92" i="1" s="1"/>
  <c r="G91" i="1"/>
  <c r="G92" i="1" s="1"/>
  <c r="J88" i="1"/>
  <c r="I88" i="1"/>
  <c r="F88" i="1"/>
  <c r="C88" i="1"/>
  <c r="H87" i="1"/>
  <c r="G87" i="1"/>
  <c r="H86" i="1"/>
  <c r="G86" i="1"/>
  <c r="H85" i="1"/>
  <c r="G85" i="1"/>
  <c r="J79" i="1"/>
  <c r="I79" i="1"/>
  <c r="F79" i="1"/>
  <c r="C79" i="1"/>
  <c r="H78" i="1"/>
  <c r="G78" i="1"/>
  <c r="H77" i="1"/>
  <c r="G77" i="1"/>
  <c r="J74" i="1"/>
  <c r="I74" i="1"/>
  <c r="F74" i="1"/>
  <c r="H73" i="1"/>
  <c r="G73" i="1"/>
  <c r="H72" i="1"/>
  <c r="G72" i="1"/>
  <c r="H71" i="1"/>
  <c r="G71" i="1"/>
  <c r="K69" i="1"/>
  <c r="H68" i="1"/>
  <c r="G68" i="1"/>
  <c r="H70" i="1"/>
  <c r="G70" i="1"/>
  <c r="J65" i="1"/>
  <c r="I65" i="1"/>
  <c r="F65" i="1"/>
  <c r="C65" i="1"/>
  <c r="H64" i="1"/>
  <c r="H65" i="1" s="1"/>
  <c r="G64" i="1"/>
  <c r="G65" i="1" s="1"/>
  <c r="J61" i="1"/>
  <c r="I61" i="1"/>
  <c r="F61" i="1"/>
  <c r="C61" i="1"/>
  <c r="H60" i="1"/>
  <c r="G60" i="1"/>
  <c r="H59" i="1"/>
  <c r="G59" i="1"/>
  <c r="H58" i="1"/>
  <c r="G58" i="1"/>
  <c r="H57" i="1"/>
  <c r="G57" i="1"/>
  <c r="I54" i="1"/>
  <c r="F54" i="1"/>
  <c r="C54" i="1"/>
  <c r="H53" i="1"/>
  <c r="G53" i="1"/>
  <c r="H52" i="1"/>
  <c r="G52" i="1"/>
  <c r="H51" i="1"/>
  <c r="G51" i="1"/>
  <c r="H50" i="1"/>
  <c r="G50" i="1"/>
  <c r="H49" i="1"/>
  <c r="G49" i="1"/>
  <c r="H48" i="1"/>
  <c r="G48" i="1"/>
  <c r="J45" i="1"/>
  <c r="I45" i="1"/>
  <c r="F45" i="1"/>
  <c r="C45" i="1"/>
  <c r="H44" i="1"/>
  <c r="H45" i="1" s="1"/>
  <c r="G44" i="1"/>
  <c r="J41" i="1"/>
  <c r="I41" i="1"/>
  <c r="F41" i="1"/>
  <c r="C41" i="1"/>
  <c r="H40" i="1"/>
  <c r="G40" i="1"/>
  <c r="H39" i="1"/>
  <c r="G39" i="1"/>
  <c r="K38" i="1"/>
  <c r="L38" i="1" s="1"/>
  <c r="J35" i="1"/>
  <c r="I35" i="1"/>
  <c r="F35" i="1"/>
  <c r="C35" i="1"/>
  <c r="H34" i="1"/>
  <c r="G34" i="1"/>
  <c r="H33" i="1"/>
  <c r="G33" i="1"/>
  <c r="J30" i="1"/>
  <c r="I30" i="1"/>
  <c r="F30" i="1"/>
  <c r="C30" i="1"/>
  <c r="H29" i="1"/>
  <c r="H30" i="1" s="1"/>
  <c r="G29" i="1"/>
  <c r="J26" i="1"/>
  <c r="I26" i="1"/>
  <c r="F26" i="1"/>
  <c r="C26" i="1"/>
  <c r="H25" i="1"/>
  <c r="G25" i="1"/>
  <c r="H24" i="1"/>
  <c r="G24" i="1"/>
  <c r="H23" i="1"/>
  <c r="G23" i="1"/>
  <c r="J20" i="1"/>
  <c r="I20" i="1"/>
  <c r="F20" i="1"/>
  <c r="C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G10" i="1"/>
  <c r="G163" i="1" l="1"/>
  <c r="G138" i="1"/>
  <c r="K136" i="1"/>
  <c r="L136" i="1" s="1"/>
  <c r="G269" i="1"/>
  <c r="H269" i="1"/>
  <c r="K40" i="1"/>
  <c r="L40" i="1" s="1"/>
  <c r="K68" i="1"/>
  <c r="L68" i="1" s="1"/>
  <c r="K111" i="1"/>
  <c r="L111" i="1" s="1"/>
  <c r="G284" i="1"/>
  <c r="K282" i="1"/>
  <c r="L282" i="1" s="1"/>
  <c r="K202" i="1"/>
  <c r="L202" i="1" s="1"/>
  <c r="K267" i="1"/>
  <c r="L267" i="1" s="1"/>
  <c r="H284" i="1"/>
  <c r="K253" i="1"/>
  <c r="K276" i="1"/>
  <c r="K49" i="1"/>
  <c r="L49" i="1" s="1"/>
  <c r="K51" i="1"/>
  <c r="L51" i="1" s="1"/>
  <c r="K53" i="1"/>
  <c r="K58" i="1"/>
  <c r="L58" i="1" s="1"/>
  <c r="K60" i="1"/>
  <c r="K294" i="1"/>
  <c r="L294" i="1" s="1"/>
  <c r="K295" i="1"/>
  <c r="H185" i="1"/>
  <c r="K161" i="1"/>
  <c r="K176" i="1"/>
  <c r="L176" i="1" s="1"/>
  <c r="K178" i="1"/>
  <c r="L178" i="1" s="1"/>
  <c r="K183" i="1"/>
  <c r="K212" i="1"/>
  <c r="K252" i="1"/>
  <c r="K254" i="1"/>
  <c r="K256" i="1"/>
  <c r="K258" i="1"/>
  <c r="K277" i="1"/>
  <c r="K160" i="1"/>
  <c r="K191" i="1"/>
  <c r="H297" i="1"/>
  <c r="K96" i="1"/>
  <c r="L96" i="1" s="1"/>
  <c r="K98" i="1"/>
  <c r="L98" i="1" s="1"/>
  <c r="K103" i="1"/>
  <c r="L103" i="1" s="1"/>
  <c r="K189" i="1"/>
  <c r="L189" i="1" s="1"/>
  <c r="K11" i="1"/>
  <c r="L11" i="1" s="1"/>
  <c r="K24" i="1"/>
  <c r="L24" i="1" s="1"/>
  <c r="K34" i="1"/>
  <c r="L34" i="1" s="1"/>
  <c r="H41" i="1"/>
  <c r="K71" i="1"/>
  <c r="L71" i="1" s="1"/>
  <c r="K73" i="1"/>
  <c r="L73" i="1" s="1"/>
  <c r="K86" i="1"/>
  <c r="L86" i="1" s="1"/>
  <c r="K95" i="1"/>
  <c r="L95" i="1" s="1"/>
  <c r="K102" i="1"/>
  <c r="L102" i="1" s="1"/>
  <c r="K106" i="1"/>
  <c r="L106" i="1" s="1"/>
  <c r="K131" i="1"/>
  <c r="L131" i="1" s="1"/>
  <c r="K275" i="1"/>
  <c r="G132" i="1"/>
  <c r="K12" i="1"/>
  <c r="L12" i="1" s="1"/>
  <c r="L14" i="1"/>
  <c r="K18" i="1"/>
  <c r="L18" i="1" s="1"/>
  <c r="K33" i="1"/>
  <c r="L33" i="1" s="1"/>
  <c r="K105" i="1"/>
  <c r="L105" i="1" s="1"/>
  <c r="K114" i="1"/>
  <c r="L114" i="1" s="1"/>
  <c r="H205" i="1"/>
  <c r="K211" i="1"/>
  <c r="K221" i="1"/>
  <c r="L221" i="1" s="1"/>
  <c r="K242" i="1"/>
  <c r="K70" i="1"/>
  <c r="L70" i="1" s="1"/>
  <c r="K129" i="1"/>
  <c r="L129" i="1" s="1"/>
  <c r="K97" i="1"/>
  <c r="L97" i="1" s="1"/>
  <c r="K99" i="1"/>
  <c r="L99" i="1" s="1"/>
  <c r="K101" i="1"/>
  <c r="L101" i="1" s="1"/>
  <c r="K107" i="1"/>
  <c r="L107" i="1" s="1"/>
  <c r="K151" i="1"/>
  <c r="L151" i="1" s="1"/>
  <c r="H243" i="1"/>
  <c r="K241" i="1"/>
  <c r="K263" i="1"/>
  <c r="L263" i="1" s="1"/>
  <c r="H20" i="1"/>
  <c r="K13" i="1"/>
  <c r="L13" i="1" s="1"/>
  <c r="K15" i="1"/>
  <c r="L15" i="1" s="1"/>
  <c r="K17" i="1"/>
  <c r="K19" i="1"/>
  <c r="L19" i="1" s="1"/>
  <c r="H26" i="1"/>
  <c r="H54" i="1"/>
  <c r="K72" i="1"/>
  <c r="L72" i="1" s="1"/>
  <c r="K87" i="1"/>
  <c r="K100" i="1"/>
  <c r="L100" i="1" s="1"/>
  <c r="K104" i="1"/>
  <c r="L104" i="1" s="1"/>
  <c r="K110" i="1"/>
  <c r="L110" i="1" s="1"/>
  <c r="K115" i="1"/>
  <c r="L115" i="1" s="1"/>
  <c r="K130" i="1"/>
  <c r="L130" i="1" s="1"/>
  <c r="G147" i="1"/>
  <c r="G152" i="1"/>
  <c r="K184" i="1"/>
  <c r="K194" i="1"/>
  <c r="L194" i="1" s="1"/>
  <c r="K213" i="1"/>
  <c r="K215" i="1"/>
  <c r="K225" i="1"/>
  <c r="K230" i="1"/>
  <c r="L230" i="1" s="1"/>
  <c r="K232" i="1"/>
  <c r="L232" i="1" s="1"/>
  <c r="K235" i="1"/>
  <c r="L235" i="1" s="1"/>
  <c r="H259" i="1"/>
  <c r="K255" i="1"/>
  <c r="H79" i="1"/>
  <c r="G195" i="1"/>
  <c r="K265" i="1"/>
  <c r="K85" i="1"/>
  <c r="L85" i="1" s="1"/>
  <c r="K109" i="1"/>
  <c r="L109" i="1" s="1"/>
  <c r="K112" i="1"/>
  <c r="L112" i="1" s="1"/>
  <c r="K142" i="1"/>
  <c r="L142" i="1" s="1"/>
  <c r="K144" i="1"/>
  <c r="L144" i="1" s="1"/>
  <c r="K146" i="1"/>
  <c r="L146" i="1" s="1"/>
  <c r="K193" i="1"/>
  <c r="L193" i="1" s="1"/>
  <c r="K214" i="1"/>
  <c r="K216" i="1"/>
  <c r="K223" i="1"/>
  <c r="L223" i="1" s="1"/>
  <c r="G259" i="1"/>
  <c r="K264" i="1"/>
  <c r="L264" i="1" s="1"/>
  <c r="H74" i="1"/>
  <c r="G88" i="1"/>
  <c r="K257" i="1"/>
  <c r="K273" i="1"/>
  <c r="K296" i="1"/>
  <c r="L296" i="1" s="1"/>
  <c r="K64" i="1"/>
  <c r="K65" i="1" s="1"/>
  <c r="K16" i="1"/>
  <c r="L16" i="1" s="1"/>
  <c r="K25" i="1"/>
  <c r="L25" i="1" s="1"/>
  <c r="K50" i="1"/>
  <c r="L50" i="1" s="1"/>
  <c r="K52" i="1"/>
  <c r="L52" i="1" s="1"/>
  <c r="K108" i="1"/>
  <c r="L108" i="1" s="1"/>
  <c r="K113" i="1"/>
  <c r="L113" i="1" s="1"/>
  <c r="K143" i="1"/>
  <c r="L143" i="1" s="1"/>
  <c r="K145" i="1"/>
  <c r="L145" i="1" s="1"/>
  <c r="K190" i="1"/>
  <c r="K203" i="1"/>
  <c r="L203" i="1" s="1"/>
  <c r="G226" i="1"/>
  <c r="K222" i="1"/>
  <c r="L222" i="1" s="1"/>
  <c r="K224" i="1"/>
  <c r="K233" i="1"/>
  <c r="L233" i="1" s="1"/>
  <c r="L259" i="1"/>
  <c r="K283" i="1"/>
  <c r="L283" i="1" s="1"/>
  <c r="K293" i="1"/>
  <c r="L293" i="1" s="1"/>
  <c r="H156" i="1"/>
  <c r="K155" i="1"/>
  <c r="K240" i="1"/>
  <c r="G243" i="1"/>
  <c r="G20" i="1"/>
  <c r="G41" i="1"/>
  <c r="K39" i="1"/>
  <c r="L39" i="1" s="1"/>
  <c r="K135" i="1"/>
  <c r="K210" i="1"/>
  <c r="H218" i="1"/>
  <c r="G35" i="1"/>
  <c r="G45" i="1"/>
  <c r="K44" i="1"/>
  <c r="K141" i="1"/>
  <c r="H147" i="1"/>
  <c r="G205" i="1"/>
  <c r="K204" i="1"/>
  <c r="G26" i="1"/>
  <c r="K23" i="1"/>
  <c r="H116" i="1"/>
  <c r="G54" i="1"/>
  <c r="K48" i="1"/>
  <c r="K91" i="1"/>
  <c r="H179" i="1"/>
  <c r="G30" i="1"/>
  <c r="K57" i="1"/>
  <c r="G61" i="1"/>
  <c r="G79" i="1"/>
  <c r="K77" i="1"/>
  <c r="G116" i="1"/>
  <c r="K150" i="1"/>
  <c r="H152" i="1"/>
  <c r="K159" i="1"/>
  <c r="H195" i="1"/>
  <c r="K188" i="1"/>
  <c r="H61" i="1"/>
  <c r="H132" i="1"/>
  <c r="G179" i="1"/>
  <c r="K174" i="1"/>
  <c r="K182" i="1"/>
  <c r="G185" i="1"/>
  <c r="G218" i="1"/>
  <c r="H226" i="1"/>
  <c r="G236" i="1"/>
  <c r="K229" i="1"/>
  <c r="K268" i="1"/>
  <c r="L268" i="1" s="1"/>
  <c r="K10" i="1"/>
  <c r="H35" i="1"/>
  <c r="K59" i="1"/>
  <c r="L59" i="1" s="1"/>
  <c r="G74" i="1"/>
  <c r="K78" i="1"/>
  <c r="L78" i="1" s="1"/>
  <c r="K128" i="1"/>
  <c r="K177" i="1"/>
  <c r="L177" i="1" s="1"/>
  <c r="K198" i="1"/>
  <c r="G199" i="1"/>
  <c r="K217" i="1"/>
  <c r="H236" i="1"/>
  <c r="K234" i="1"/>
  <c r="L234" i="1" s="1"/>
  <c r="K266" i="1"/>
  <c r="L266" i="1" s="1"/>
  <c r="K274" i="1"/>
  <c r="K281" i="1"/>
  <c r="L281" i="1" s="1"/>
  <c r="H88" i="1"/>
  <c r="G170" i="1"/>
  <c r="K169" i="1"/>
  <c r="K175" i="1"/>
  <c r="L175" i="1" s="1"/>
  <c r="K192" i="1"/>
  <c r="K231" i="1"/>
  <c r="L231" i="1" s="1"/>
  <c r="K239" i="1"/>
  <c r="K262" i="1"/>
  <c r="K280" i="1"/>
  <c r="L280" i="1" s="1"/>
  <c r="G297" i="1"/>
  <c r="K287" i="1"/>
  <c r="K163" i="1" l="1"/>
  <c r="K138" i="1"/>
  <c r="L116" i="1"/>
  <c r="N116" i="1" s="1"/>
  <c r="L41" i="1"/>
  <c r="K269" i="1"/>
  <c r="L205" i="1"/>
  <c r="L273" i="1"/>
  <c r="L284" i="1" s="1"/>
  <c r="K284" i="1"/>
  <c r="L88" i="1"/>
  <c r="K74" i="1"/>
  <c r="L35" i="1"/>
  <c r="L297" i="1"/>
  <c r="K88" i="1"/>
  <c r="L74" i="1"/>
  <c r="K205" i="1"/>
  <c r="K41" i="1"/>
  <c r="K116" i="1"/>
  <c r="L226" i="1"/>
  <c r="K35" i="1"/>
  <c r="L64" i="1"/>
  <c r="L65" i="1" s="1"/>
  <c r="K226" i="1"/>
  <c r="K297" i="1"/>
  <c r="K259" i="1"/>
  <c r="L128" i="1"/>
  <c r="L132" i="1" s="1"/>
  <c r="K132" i="1"/>
  <c r="L91" i="1"/>
  <c r="L92" i="1" s="1"/>
  <c r="K92" i="1"/>
  <c r="K218" i="1"/>
  <c r="L210" i="1"/>
  <c r="L218" i="1" s="1"/>
  <c r="K156" i="1"/>
  <c r="L155" i="1"/>
  <c r="L156" i="1" s="1"/>
  <c r="K236" i="1"/>
  <c r="L229" i="1"/>
  <c r="L236" i="1" s="1"/>
  <c r="K195" i="1"/>
  <c r="L188" i="1"/>
  <c r="L195" i="1" s="1"/>
  <c r="K26" i="1"/>
  <c r="L23" i="1"/>
  <c r="L26" i="1" s="1"/>
  <c r="L262" i="1"/>
  <c r="L198" i="1"/>
  <c r="L199" i="1" s="1"/>
  <c r="K199" i="1"/>
  <c r="K20" i="1"/>
  <c r="L10" i="1"/>
  <c r="L20" i="1" s="1"/>
  <c r="K185" i="1"/>
  <c r="L182" i="1"/>
  <c r="L185" i="1" s="1"/>
  <c r="K152" i="1"/>
  <c r="L150" i="1"/>
  <c r="L152" i="1" s="1"/>
  <c r="K79" i="1"/>
  <c r="L77" i="1"/>
  <c r="L79" i="1" s="1"/>
  <c r="L29" i="1"/>
  <c r="L30" i="1" s="1"/>
  <c r="K30" i="1"/>
  <c r="K288" i="1"/>
  <c r="L287" i="1"/>
  <c r="L288" i="1" s="1"/>
  <c r="K170" i="1"/>
  <c r="L169" i="1"/>
  <c r="L170" i="1" s="1"/>
  <c r="L44" i="1"/>
  <c r="K45" i="1"/>
  <c r="L45" i="1" s="1"/>
  <c r="K54" i="1"/>
  <c r="L48" i="1"/>
  <c r="L54" i="1" s="1"/>
  <c r="L135" i="1"/>
  <c r="L138" i="1" s="1"/>
  <c r="L243" i="1"/>
  <c r="K243" i="1"/>
  <c r="K179" i="1"/>
  <c r="L174" i="1"/>
  <c r="L179" i="1" s="1"/>
  <c r="L159" i="1"/>
  <c r="L163" i="1" s="1"/>
  <c r="L57" i="1"/>
  <c r="L61" i="1" s="1"/>
  <c r="K61" i="1"/>
  <c r="L141" i="1"/>
  <c r="L147" i="1" s="1"/>
  <c r="K147" i="1"/>
  <c r="L301" i="1" l="1"/>
</calcChain>
</file>

<file path=xl/sharedStrings.xml><?xml version="1.0" encoding="utf-8"?>
<sst xmlns="http://schemas.openxmlformats.org/spreadsheetml/2006/main" count="820" uniqueCount="415">
  <si>
    <t>NÓMINA SUELDOS FIJOS</t>
  </si>
  <si>
    <t>Seguridad Social</t>
  </si>
  <si>
    <t>COD.</t>
  </si>
  <si>
    <t xml:space="preserve">Nombre y Apellido </t>
  </si>
  <si>
    <t xml:space="preserve">Funciones </t>
  </si>
  <si>
    <t xml:space="preserve">Tipo Empleado </t>
  </si>
  <si>
    <t>Genero</t>
  </si>
  <si>
    <t>Sueldo Bruto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</si>
  <si>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</si>
  <si>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</si>
  <si>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</si>
  <si>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</si>
  <si>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</si>
  <si>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</si>
  <si>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DIRECCIÓN NACIONAL</t>
  </si>
  <si>
    <t>084</t>
  </si>
  <si>
    <t xml:space="preserve">RAFAEL PERALTA ROMERO </t>
  </si>
  <si>
    <t>DEL LIBRE REMOSIÓN Y NOMBRAMIENTO</t>
  </si>
  <si>
    <t>M</t>
  </si>
  <si>
    <t>082</t>
  </si>
  <si>
    <t xml:space="preserve">DENIS ENRIQUEZ MOTA ALVÁREZ </t>
  </si>
  <si>
    <t xml:space="preserve">ASESOR </t>
  </si>
  <si>
    <t xml:space="preserve">FIJO </t>
  </si>
  <si>
    <t xml:space="preserve">M </t>
  </si>
  <si>
    <t>690</t>
  </si>
  <si>
    <t xml:space="preserve">MILTON SANTIAGO PEÑA DE LA CRUZ </t>
  </si>
  <si>
    <t xml:space="preserve">COORDINADOR DESPACHO </t>
  </si>
  <si>
    <t>205</t>
  </si>
  <si>
    <t xml:space="preserve">ROSAURA ALTAGRACIA BRITO MORILLO </t>
  </si>
  <si>
    <t xml:space="preserve">ASISTENTE </t>
  </si>
  <si>
    <t>F</t>
  </si>
  <si>
    <t>689</t>
  </si>
  <si>
    <t xml:space="preserve">JESSICA ROSABEL BELLIARD IÑIGUEZ </t>
  </si>
  <si>
    <t>059</t>
  </si>
  <si>
    <t xml:space="preserve">AMARILIS MÉNDEZ </t>
  </si>
  <si>
    <t xml:space="preserve">ARCHIVISTA </t>
  </si>
  <si>
    <t xml:space="preserve">CARRERA ADMINISTRATIVA </t>
  </si>
  <si>
    <t>776</t>
  </si>
  <si>
    <t>ANGEL VLADIMIR FERNANDEZ ESPINOSA</t>
  </si>
  <si>
    <t>AUXILIAR ADMINISTRATIVO (A)</t>
  </si>
  <si>
    <t xml:space="preserve">ESTATUS SIMPLIFICADO </t>
  </si>
  <si>
    <t xml:space="preserve">LORENZO GARCÍA </t>
  </si>
  <si>
    <t>CHOFER II</t>
  </si>
  <si>
    <t>777</t>
  </si>
  <si>
    <t>DANIEL CASTILLO DIAZ</t>
  </si>
  <si>
    <t>CAMARERO</t>
  </si>
  <si>
    <t>756</t>
  </si>
  <si>
    <t>ALFREDO JUNIOR ROQUE VARGAS</t>
  </si>
  <si>
    <t>MENSAJERO INTERNO</t>
  </si>
  <si>
    <t>ESTATUS SIMPLIFICADO</t>
  </si>
  <si>
    <t xml:space="preserve">DEPARTAMENTO JURÍDICO </t>
  </si>
  <si>
    <t xml:space="preserve">NACHY ALBANIA VARGAS DURÁN </t>
  </si>
  <si>
    <t>FIJO</t>
  </si>
  <si>
    <t>LINDA CASTILLO RODRÍGUEZ DE JULIAN</t>
  </si>
  <si>
    <t>379</t>
  </si>
  <si>
    <t xml:space="preserve">ANLLEYELINE CASTRO ALMONTE </t>
  </si>
  <si>
    <t>SECRETARIA</t>
  </si>
  <si>
    <t xml:space="preserve">DEPARTAMENTO DE PLANIFICACIÓN Y DESARROLLO </t>
  </si>
  <si>
    <t>112</t>
  </si>
  <si>
    <t xml:space="preserve">MARÍA LUISA CABRERA </t>
  </si>
  <si>
    <t xml:space="preserve">OFICCINA DE ACCESO A LA INFORMACIÓN </t>
  </si>
  <si>
    <t xml:space="preserve">MARTIN ANTONIO SALDÍVAR ABREU </t>
  </si>
  <si>
    <t>ENCARGADO (A)</t>
  </si>
  <si>
    <t xml:space="preserve">JOMANCY MONI MOTA </t>
  </si>
  <si>
    <t xml:space="preserve">SECRETARIA </t>
  </si>
  <si>
    <t xml:space="preserve">DIVISIÓN DE PROTOCOLO Y EVENTOS </t>
  </si>
  <si>
    <t>752</t>
  </si>
  <si>
    <t>707</t>
  </si>
  <si>
    <t xml:space="preserve">MARÍA DEL MAR GARCÍA COLOMBO </t>
  </si>
  <si>
    <t>594</t>
  </si>
  <si>
    <t xml:space="preserve">MÁXIMO STANLEY MEJÍA SÁNCHEZ </t>
  </si>
  <si>
    <t>TÉCNICO SONIDO</t>
  </si>
  <si>
    <t>DIVISIÓN DE RELACIONES INTERINSTITUCIONALES</t>
  </si>
  <si>
    <t>772</t>
  </si>
  <si>
    <t>ISABEL DECAMPS LIZARDO</t>
  </si>
  <si>
    <t xml:space="preserve">DEPARTAMENTO DE RECURSOS HUMANOS </t>
  </si>
  <si>
    <t xml:space="preserve">ANALISTA DE RECURSOS HUMANOS </t>
  </si>
  <si>
    <t xml:space="preserve">JOSELIN ALTAGRACIA REYES </t>
  </si>
  <si>
    <t xml:space="preserve">LILIANA ELIZABETH LACEN LÓPEZ </t>
  </si>
  <si>
    <t xml:space="preserve">TÉCNICO DE RECURSOS HUMANOS </t>
  </si>
  <si>
    <t>688</t>
  </si>
  <si>
    <t xml:space="preserve">AMALIA MORILLO MÉNDEZ </t>
  </si>
  <si>
    <t>TÉCNICO EN ENFERMERIA</t>
  </si>
  <si>
    <t>678</t>
  </si>
  <si>
    <t xml:space="preserve">CAROLINE ESTHERLYN GARCÍA LORA </t>
  </si>
  <si>
    <t xml:space="preserve">ARI ESMERALDA CEBALLO ANDÚJAR </t>
  </si>
  <si>
    <t xml:space="preserve">RECEPCIONISTA </t>
  </si>
  <si>
    <t xml:space="preserve">DEPARTAMENTO DE COMUNICACIÓN </t>
  </si>
  <si>
    <t xml:space="preserve">YISELI VILLALONA SÁNCHEZ </t>
  </si>
  <si>
    <t>ATAHUALPA SÁNCHEZ</t>
  </si>
  <si>
    <t xml:space="preserve">DISEÑADOR GRÁFICO </t>
  </si>
  <si>
    <t>750</t>
  </si>
  <si>
    <t>KELVIN  AMAURIS ORTÍZ CASTILLO</t>
  </si>
  <si>
    <t xml:space="preserve">REYNO CESPEDES CARO </t>
  </si>
  <si>
    <t>FOTÓGRAFO</t>
  </si>
  <si>
    <t xml:space="preserve">DIVISIÓN DE PUBLICACIONES </t>
  </si>
  <si>
    <t xml:space="preserve">CARMEN ROSA ESTRADA PAULINO </t>
  </si>
  <si>
    <t xml:space="preserve">CORRECTOR (A) DE ESTILO </t>
  </si>
  <si>
    <t xml:space="preserve">DEPARTAMENTO ADMINISTRATIVO  FINANCIERO </t>
  </si>
  <si>
    <t xml:space="preserve">NANCY MARGARITA NUÑEZ JIMENÉZ </t>
  </si>
  <si>
    <t xml:space="preserve">FIJO  </t>
  </si>
  <si>
    <t xml:space="preserve">HEYDI JIMENÉZ ALEMAN </t>
  </si>
  <si>
    <t>753</t>
  </si>
  <si>
    <t>MIGUEL ALEXANDER ALONSO JIMENEZ</t>
  </si>
  <si>
    <t xml:space="preserve">DIONISIA MERCEDES SÁNCHEZ </t>
  </si>
  <si>
    <t>742</t>
  </si>
  <si>
    <t xml:space="preserve">MERCEDES TAVERAS BURGOS </t>
  </si>
  <si>
    <t>MENSAJERO INTERNO (A)</t>
  </si>
  <si>
    <t xml:space="preserve">DIVISIÓN DE CONTABILIDAD </t>
  </si>
  <si>
    <t>018</t>
  </si>
  <si>
    <t xml:space="preserve">JUANA HEREDIA MARTÍNEZ </t>
  </si>
  <si>
    <t>ELIZABETH FRANCHESCA BAEZ MATOS</t>
  </si>
  <si>
    <t>TECNICO COMTABILIDAD</t>
  </si>
  <si>
    <t xml:space="preserve">DIVISIÓN DE ALMACÉN Y SUMINISTRO </t>
  </si>
  <si>
    <t>259</t>
  </si>
  <si>
    <t xml:space="preserve">JOSE HUMBERTO REYNOSO OVALLE </t>
  </si>
  <si>
    <t>070</t>
  </si>
  <si>
    <t xml:space="preserve">JULISSA CRISTINA SALAZAR MORALES </t>
  </si>
  <si>
    <t xml:space="preserve">ANALISTA ACTIVO FIJO </t>
  </si>
  <si>
    <t>738</t>
  </si>
  <si>
    <t xml:space="preserve">EDUARDO MISAEL BRITO MORILLO </t>
  </si>
  <si>
    <t xml:space="preserve">AUXILIAR ALMACEN Y SUMINISTRO </t>
  </si>
  <si>
    <t xml:space="preserve">DIVISIÓN DE COMPRAS Y CONTRATACIONES </t>
  </si>
  <si>
    <t>674</t>
  </si>
  <si>
    <t xml:space="preserve">ROSA MARIA JAIME CONCEPCIÓN </t>
  </si>
  <si>
    <t xml:space="preserve">TÉCNICO DE COMPRAS </t>
  </si>
  <si>
    <t xml:space="preserve">F </t>
  </si>
  <si>
    <t xml:space="preserve">DIVISIÓN DE SERVICIOS GENERALES </t>
  </si>
  <si>
    <t>310</t>
  </si>
  <si>
    <t xml:space="preserve">YOVANNY NUÑEZ </t>
  </si>
  <si>
    <t xml:space="preserve">SUPERVISOR MAYORDOMIA </t>
  </si>
  <si>
    <t>695</t>
  </si>
  <si>
    <t xml:space="preserve">VIRGILIO REYES RODRÍGUEZ </t>
  </si>
  <si>
    <t xml:space="preserve">SUPERVISOR TRANSPORTACIÓN </t>
  </si>
  <si>
    <t>703</t>
  </si>
  <si>
    <t xml:space="preserve">FRANCY COMPRES MATOS </t>
  </si>
  <si>
    <t xml:space="preserve">AYUDANTE DE MANTENIMIENTO </t>
  </si>
  <si>
    <t>711</t>
  </si>
  <si>
    <t xml:space="preserve">MIGUEL ANIBAL JÍMENEZ PEÑA </t>
  </si>
  <si>
    <t>728</t>
  </si>
  <si>
    <t xml:space="preserve">VICTOR FRANCISCO RONDÓN DE LA CRUZ </t>
  </si>
  <si>
    <t>718</t>
  </si>
  <si>
    <t xml:space="preserve">REYNALDO ANTONIO DE AZA ROSARIO </t>
  </si>
  <si>
    <t>704</t>
  </si>
  <si>
    <t>JUAN CARLOS ROSARIO VILORIO</t>
  </si>
  <si>
    <t>ELECTRICISTA</t>
  </si>
  <si>
    <t xml:space="preserve">CONSERJE </t>
  </si>
  <si>
    <t>591</t>
  </si>
  <si>
    <t xml:space="preserve">MARINA DECENA AMPARO </t>
  </si>
  <si>
    <t>085</t>
  </si>
  <si>
    <t xml:space="preserve">CRISTOBALINA SÁNCHEZ </t>
  </si>
  <si>
    <t>095</t>
  </si>
  <si>
    <t xml:space="preserve">OSTACIA LACEN ESPINAL </t>
  </si>
  <si>
    <t>671</t>
  </si>
  <si>
    <t xml:space="preserve">BETHANIA PERALTA MARTÍNEZ </t>
  </si>
  <si>
    <t>715</t>
  </si>
  <si>
    <t xml:space="preserve">MARÍA TRINIDAD </t>
  </si>
  <si>
    <t>716</t>
  </si>
  <si>
    <t xml:space="preserve">OLGA AMPARO GARCÍA </t>
  </si>
  <si>
    <t>730</t>
  </si>
  <si>
    <t xml:space="preserve">ALEXANDER MONTERO FLORIAN </t>
  </si>
  <si>
    <t>731</t>
  </si>
  <si>
    <t xml:space="preserve">KENIA FRANCISCA LORA SALDÍVAR </t>
  </si>
  <si>
    <t>729</t>
  </si>
  <si>
    <t xml:space="preserve">ERIBERTO ABREU </t>
  </si>
  <si>
    <t>732</t>
  </si>
  <si>
    <t xml:space="preserve">YASIRIS VALDEZ GREGORIO </t>
  </si>
  <si>
    <t>759</t>
  </si>
  <si>
    <t>ADELA ISABEL PEREZ LEYBA</t>
  </si>
  <si>
    <t>712</t>
  </si>
  <si>
    <t>JADAUT ADDY BELLO ROMERO</t>
  </si>
  <si>
    <t>348</t>
  </si>
  <si>
    <t xml:space="preserve">DILEYSSI ROMERO LUCIANO </t>
  </si>
  <si>
    <t>CHOFER I</t>
  </si>
  <si>
    <t>766</t>
  </si>
  <si>
    <t>JULIO ERNESTO STEPHAN</t>
  </si>
  <si>
    <t>DIVISION DE ARCHIVO Y CORRESPONDENCIA</t>
  </si>
  <si>
    <t>363</t>
  </si>
  <si>
    <t xml:space="preserve">MIRIAN HERIDANIA PERALTA CHECO </t>
  </si>
  <si>
    <t>214</t>
  </si>
  <si>
    <t xml:space="preserve">JORGE CEPEDA </t>
  </si>
  <si>
    <t xml:space="preserve">MENSAJERO EXTERNO </t>
  </si>
  <si>
    <t>710</t>
  </si>
  <si>
    <t xml:space="preserve">CELSO MÉNDEZ DÍAZ </t>
  </si>
  <si>
    <t>247</t>
  </si>
  <si>
    <t xml:space="preserve">NELSON NIVAR ALMÁNZAR </t>
  </si>
  <si>
    <t>687</t>
  </si>
  <si>
    <t xml:space="preserve">JUAN JOSE DIAZ NERIO </t>
  </si>
  <si>
    <t>754</t>
  </si>
  <si>
    <t>JESUS CARLOS PERALTA</t>
  </si>
  <si>
    <t>SOPORTE TECNICO INFORMATICO</t>
  </si>
  <si>
    <t xml:space="preserve">DEPARTAMENTO DE SEGURIDAD </t>
  </si>
  <si>
    <t>574</t>
  </si>
  <si>
    <t xml:space="preserve">JUAN ÁVILA CIPRIAN </t>
  </si>
  <si>
    <t xml:space="preserve">VIGILANTE </t>
  </si>
  <si>
    <t>593</t>
  </si>
  <si>
    <t>SONIA BELTRE</t>
  </si>
  <si>
    <t>400</t>
  </si>
  <si>
    <t xml:space="preserve">EDISON ACOSTA ROSA </t>
  </si>
  <si>
    <t>355</t>
  </si>
  <si>
    <t xml:space="preserve">JOSE MANUEL GARCÍA </t>
  </si>
  <si>
    <t>660</t>
  </si>
  <si>
    <t>ALEJANDRO JAVIER GERMAN</t>
  </si>
  <si>
    <t>771</t>
  </si>
  <si>
    <t>JORGE TAVERAS LORA</t>
  </si>
  <si>
    <t xml:space="preserve">DIRECCIÓN TÉCNICA BIBLIOTECOLOGÍA </t>
  </si>
  <si>
    <t>338</t>
  </si>
  <si>
    <t xml:space="preserve">CELIDA COINTA ALVÁREZ ARMENTERO </t>
  </si>
  <si>
    <t>075</t>
  </si>
  <si>
    <t xml:space="preserve">MARIA ESTHER ABREU DÍAZ </t>
  </si>
  <si>
    <t xml:space="preserve">DEPARTAMENTO DE PRODUCCIÓN DIGITAL Y SISTEMA DE GESTIÓN BIBLIOTECARIA </t>
  </si>
  <si>
    <t>064</t>
  </si>
  <si>
    <t xml:space="preserve">JUAN FRANCISCO MORENO MEJÍA </t>
  </si>
  <si>
    <t xml:space="preserve">DIVISIÓN DE DIGITALIZACIÓN DOCUMENTAL </t>
  </si>
  <si>
    <t>079</t>
  </si>
  <si>
    <t>YARI MARIEL MATOS BENITEZ</t>
  </si>
  <si>
    <t>329</t>
  </si>
  <si>
    <t xml:space="preserve">MARCO ANTONIO MANZUETA MARTÍNEZ </t>
  </si>
  <si>
    <t>330</t>
  </si>
  <si>
    <t xml:space="preserve">HITLER ALEXANDER LEDESMA NOVAS </t>
  </si>
  <si>
    <t xml:space="preserve">DEPARTAMENTO DE PRESERVACIÓN Y CONSERVACIÓN DE DOCUMENTOS </t>
  </si>
  <si>
    <t>071</t>
  </si>
  <si>
    <t xml:space="preserve">LAURA BONILLA PÉREZ </t>
  </si>
  <si>
    <t xml:space="preserve">DIVISIÓN DE LABORATORIO PARA LA  PRESERVACIÓN DOCUMENTAL </t>
  </si>
  <si>
    <t>215</t>
  </si>
  <si>
    <t xml:space="preserve">TERESA MARINA BODDEN </t>
  </si>
  <si>
    <t>334</t>
  </si>
  <si>
    <t xml:space="preserve">GREGORIO ARIDIO ALMÁNZAR SAVIÑON </t>
  </si>
  <si>
    <t>604</t>
  </si>
  <si>
    <t xml:space="preserve">RAMON ANTONIO ENCARNACIÓN </t>
  </si>
  <si>
    <t>553</t>
  </si>
  <si>
    <t xml:space="preserve">WILFREDO QUIQUE LECLER ORTIZ </t>
  </si>
  <si>
    <t>767</t>
  </si>
  <si>
    <t>JHON CRISTOPHER ROSARIO RICHIEZ</t>
  </si>
  <si>
    <t xml:space="preserve">DIVISIÓN DE ENCUADERNACIÓN </t>
  </si>
  <si>
    <t>122</t>
  </si>
  <si>
    <t xml:space="preserve">JOAQUÍN MORLA CARO </t>
  </si>
  <si>
    <t>269</t>
  </si>
  <si>
    <t xml:space="preserve">LUCÍA FIGUEROA BRAZOBAN </t>
  </si>
  <si>
    <t>696</t>
  </si>
  <si>
    <t xml:space="preserve">LORENZO MENA HIDALGO </t>
  </si>
  <si>
    <t xml:space="preserve">AUXILIAR DE ENCUADERNACIÓN </t>
  </si>
  <si>
    <t xml:space="preserve">DEPARTAMENTO DE DESARROLLO DE COLECCIONES </t>
  </si>
  <si>
    <t>108</t>
  </si>
  <si>
    <t xml:space="preserve">GLENNYS REYES TAPIA </t>
  </si>
  <si>
    <t>228</t>
  </si>
  <si>
    <t xml:space="preserve">WENDY ESTHER SÁNCHEZ PIMENTEL </t>
  </si>
  <si>
    <t>552</t>
  </si>
  <si>
    <t xml:space="preserve">ROBERT JIMÉNEZ MONTERO </t>
  </si>
  <si>
    <t>AUXILIAR BIBLIOTECARIO II</t>
  </si>
  <si>
    <t>077</t>
  </si>
  <si>
    <t xml:space="preserve">MARTA MARIBEL RODRÍGUEZ GERMAN </t>
  </si>
  <si>
    <t>AUXILIAR BIBLIOTECARIA II</t>
  </si>
  <si>
    <t>699</t>
  </si>
  <si>
    <t xml:space="preserve">MIRANDY NOVAS ABREU </t>
  </si>
  <si>
    <t>743</t>
  </si>
  <si>
    <t>AUXILIAR BIBLIOTECARIA I</t>
  </si>
  <si>
    <t xml:space="preserve">ADRIAN PERALTA CALCAÑO </t>
  </si>
  <si>
    <t xml:space="preserve">DIVISIÓN DE DEPÓSITO LEGAL </t>
  </si>
  <si>
    <t>140</t>
  </si>
  <si>
    <t xml:space="preserve">ROCIO ANTONIA MORILLO ROMERO </t>
  </si>
  <si>
    <t>DIVISIÓN AGENCIA DOMINICANA ISBN/ISSN</t>
  </si>
  <si>
    <t>068</t>
  </si>
  <si>
    <t xml:space="preserve">GREIVIS CRISTINA ASENCIO </t>
  </si>
  <si>
    <t>206</t>
  </si>
  <si>
    <t xml:space="preserve">HUGO HERNÁN ALBUERME MONTAS </t>
  </si>
  <si>
    <t>661</t>
  </si>
  <si>
    <t xml:space="preserve">IRIS LETICIA PINEDA JAVIER </t>
  </si>
  <si>
    <t>AUXILIAR BIBLIOTECARIO I</t>
  </si>
  <si>
    <t xml:space="preserve">DEPARTAMENTO DE SERVICIOS AL PÚBLICO </t>
  </si>
  <si>
    <t>060</t>
  </si>
  <si>
    <t>034</t>
  </si>
  <si>
    <t xml:space="preserve">MARÍA MOREL PLASCENCIA </t>
  </si>
  <si>
    <t>035</t>
  </si>
  <si>
    <t xml:space="preserve">PRUDENCIA RIVERA RIVERA </t>
  </si>
  <si>
    <t>036</t>
  </si>
  <si>
    <t xml:space="preserve">MIGUEL UBALDO CÁRDENAS VERAS </t>
  </si>
  <si>
    <t>057</t>
  </si>
  <si>
    <t>MARÍA DEL CARMEN DOLORES ENCARNACIÓN</t>
  </si>
  <si>
    <t>073</t>
  </si>
  <si>
    <t>WILLIAMS RIVERA GUZMÁN</t>
  </si>
  <si>
    <t>045</t>
  </si>
  <si>
    <t xml:space="preserve">PILOTO GONZÁLEZ </t>
  </si>
  <si>
    <t>746</t>
  </si>
  <si>
    <t>ROSAYNI GONZÁLEZ RODRÍGUEZ</t>
  </si>
  <si>
    <t xml:space="preserve">DIVISIÓN DE SERVICIOS A PERSONAS CON DISCAPACIDAD </t>
  </si>
  <si>
    <t>051</t>
  </si>
  <si>
    <t>ARLENE ANGELINA SEVERINO FAWCETT</t>
  </si>
  <si>
    <t>204</t>
  </si>
  <si>
    <t xml:space="preserve">ALEXI LUCIANO ROMÁN BELLO </t>
  </si>
  <si>
    <t xml:space="preserve">TECNICO DE AUDIO DE LIBRO </t>
  </si>
  <si>
    <t>083</t>
  </si>
  <si>
    <t xml:space="preserve">MARITZA JOSEFINA SANTANA HOLGUIN </t>
  </si>
  <si>
    <t>415</t>
  </si>
  <si>
    <t xml:space="preserve">YOILIN NOVAS </t>
  </si>
  <si>
    <t>THOMAS MIGUEL HERNANDEZ TEJEDA</t>
  </si>
  <si>
    <t xml:space="preserve">DEPARTAMENTO DE CATALOGACIÓN Y ADMINISTRACIÓN DE COLECCIONES </t>
  </si>
  <si>
    <t>673</t>
  </si>
  <si>
    <t>MERITA ALCÁNTARA AQUINO</t>
  </si>
  <si>
    <t>399</t>
  </si>
  <si>
    <t>MARA LUCIA FILETO DA FONSECA</t>
  </si>
  <si>
    <t>BIBLIOTECÓLOGO (A)</t>
  </si>
  <si>
    <t>202</t>
  </si>
  <si>
    <t>YNGRID ELIZABETH DE JESÚS LOCKWARD</t>
  </si>
  <si>
    <t>027</t>
  </si>
  <si>
    <t xml:space="preserve">DAYSI MARGARITA GARCÍA ROJAS </t>
  </si>
  <si>
    <t>066</t>
  </si>
  <si>
    <t>BRENDA M DE LOS ÁNGELES TÁVAREZ JIMÉNEZ</t>
  </si>
  <si>
    <t>260</t>
  </si>
  <si>
    <t xml:space="preserve">LORENZA DEL ROSARIO PERÉZ SOSA </t>
  </si>
  <si>
    <t>041</t>
  </si>
  <si>
    <t xml:space="preserve">MARIANNE LINA FELIZ RAMÍREZ </t>
  </si>
  <si>
    <t>ADALGISA GONZALEZ DE JESUS</t>
  </si>
  <si>
    <t xml:space="preserve">DIVISIÓN DE ADMINISTRACIÓN DE COLECCIONES </t>
  </si>
  <si>
    <t>081</t>
  </si>
  <si>
    <t xml:space="preserve">RODY RODRÍGUEZ MEDINA </t>
  </si>
  <si>
    <t>236</t>
  </si>
  <si>
    <t>GLORIBEL ALTAGARCIA LARA VELÁSQUEZ</t>
  </si>
  <si>
    <t>657</t>
  </si>
  <si>
    <t xml:space="preserve">JOSELYN PUELLO ARTILES </t>
  </si>
  <si>
    <t>758</t>
  </si>
  <si>
    <t>AILEN YAMILCA BRITO LIRIANO</t>
  </si>
  <si>
    <t xml:space="preserve">DIVISIÓN DE HEMEROTECA </t>
  </si>
  <si>
    <t>155</t>
  </si>
  <si>
    <t xml:space="preserve">SANTA ROSARIO CEDANO </t>
  </si>
  <si>
    <t>026</t>
  </si>
  <si>
    <t xml:space="preserve">RAMÓN RUBEN JIMÉNEZ CABA </t>
  </si>
  <si>
    <t>049</t>
  </si>
  <si>
    <t xml:space="preserve">CARMEN LUCÍA CRUZ MEDINA </t>
  </si>
  <si>
    <t>052</t>
  </si>
  <si>
    <t xml:space="preserve">MIRIAM EUDOCIA JAVIER GERMAN </t>
  </si>
  <si>
    <t>142</t>
  </si>
  <si>
    <t xml:space="preserve">JUANA DAYSI GUILLEN ARIAS </t>
  </si>
  <si>
    <t>037</t>
  </si>
  <si>
    <t xml:space="preserve">VICENTA MOLINA CARRIÓN </t>
  </si>
  <si>
    <t>RAMON DARIO REYNOSO DOMINGUEZ</t>
  </si>
  <si>
    <t xml:space="preserve">RED NACIONAL DE BIBLIOTECAS PUBLICAS </t>
  </si>
  <si>
    <t>015</t>
  </si>
  <si>
    <t xml:space="preserve">SONIA ALTAGRACIA SANTOS MAYI </t>
  </si>
  <si>
    <t>PROMOTOR (A)</t>
  </si>
  <si>
    <t>098</t>
  </si>
  <si>
    <t xml:space="preserve">VALENTINA ISABEL MATEO VIÑAS </t>
  </si>
  <si>
    <t>191</t>
  </si>
  <si>
    <t xml:space="preserve">RITA YSABEL DE JESUS PANTALEÓN </t>
  </si>
  <si>
    <t>062</t>
  </si>
  <si>
    <t xml:space="preserve">SILVANIA AQUINO RODRÍGUEZ </t>
  </si>
  <si>
    <t>023</t>
  </si>
  <si>
    <t xml:space="preserve">MARÍA LUZ CRUZ ESTRELLA </t>
  </si>
  <si>
    <t xml:space="preserve">BIBLIOTECAS PÚBLICAS </t>
  </si>
  <si>
    <t>702</t>
  </si>
  <si>
    <t xml:space="preserve">WENDY LIANA DE SAN MARTIN LANDRON </t>
  </si>
  <si>
    <t>708</t>
  </si>
  <si>
    <t xml:space="preserve">IGNACIO ANTONIO TÁVERAS MEJÍA </t>
  </si>
  <si>
    <t>043</t>
  </si>
  <si>
    <t>DILCIA AMARILIS REYNOSO UREÑA</t>
  </si>
  <si>
    <t>755</t>
  </si>
  <si>
    <t>MARIA LUZ GOMEZ</t>
  </si>
  <si>
    <t>737</t>
  </si>
  <si>
    <t>ESTEPHANY CARINA BASTARDO DE JESÚS</t>
  </si>
  <si>
    <t>751</t>
  </si>
  <si>
    <t>IRIS JAQUELINE MOSQUEA DE LA CRUZ</t>
  </si>
  <si>
    <t>719</t>
  </si>
  <si>
    <t xml:space="preserve">DAYEIRA CHANTAL CABRAL </t>
  </si>
  <si>
    <t>749</t>
  </si>
  <si>
    <t>JEAN CARLOS ESEQUIEL ORTÍZ ARIAS</t>
  </si>
  <si>
    <t>769</t>
  </si>
  <si>
    <t>ELIZABET ALMANZAR GARCIA</t>
  </si>
  <si>
    <t>218</t>
  </si>
  <si>
    <t xml:space="preserve">CANDIDA PIÑA REYES </t>
  </si>
  <si>
    <t>720</t>
  </si>
  <si>
    <t xml:space="preserve">ORLANDO FERNÁNDEZ SANTANA </t>
  </si>
  <si>
    <t>VIGILANTE</t>
  </si>
  <si>
    <t>721</t>
  </si>
  <si>
    <t>VALERIO CONCEPCIÓN REGALADO JEREZ</t>
  </si>
  <si>
    <t xml:space="preserve">DEPARTAMENTO DE CAPACITACIÓN EN BIBLIOTECOLOGÍA </t>
  </si>
  <si>
    <t xml:space="preserve">DANIA JOSEFINA REYES RAMÍREZ </t>
  </si>
  <si>
    <t xml:space="preserve">DEPARTAMENTO DE GESTIÓN CULTURAL </t>
  </si>
  <si>
    <t>683</t>
  </si>
  <si>
    <t xml:space="preserve">ÁNGEL RAMON SABA CABRAL </t>
  </si>
  <si>
    <t>372</t>
  </si>
  <si>
    <t xml:space="preserve">NESTOR TORIBIO IVÁN GARCÍA GUERRA </t>
  </si>
  <si>
    <t xml:space="preserve">FACILITADOR </t>
  </si>
  <si>
    <t>106</t>
  </si>
  <si>
    <t xml:space="preserve">ANADYS ANDRINES ROSARIO NUÑEZ </t>
  </si>
  <si>
    <t xml:space="preserve">AUXILIAR DE GESTIÓN CULTURAL </t>
  </si>
  <si>
    <t>768</t>
  </si>
  <si>
    <t>CRISTINO PANIAGUA</t>
  </si>
  <si>
    <t>ANALISTA LEGAL</t>
  </si>
  <si>
    <t xml:space="preserve">FRANCHESCA ALT. MOSCAT GONZALEZ </t>
  </si>
  <si>
    <t xml:space="preserve">DEPARTAMENTO DE TÉCNOLOGIAS DE LA INFORMACIÓN Y COMUNICACIÓN </t>
  </si>
  <si>
    <t>AUXILIAR DE LIMPIEZA DOCUMENTAL</t>
  </si>
  <si>
    <t>TÉCN. DE DESARROLLO DE COLECCIONES</t>
  </si>
  <si>
    <t>AUX. DE DESARROLLO DE COLECCIONES</t>
  </si>
  <si>
    <t>BRISMEL A. GONZALEZ MARTÍNEZ</t>
  </si>
  <si>
    <t>TECN. DIGITALIZACION DOCUMENTAL</t>
  </si>
  <si>
    <t>JENNIFER A. GUTIÉRREZ DE LOS SANTOS</t>
  </si>
  <si>
    <t>TÉCNICO(A) CATALOGACION Y ADM. COL.</t>
  </si>
  <si>
    <t>TECN. ISBN E ISSN</t>
  </si>
  <si>
    <t xml:space="preserve">LORENZA M. RIVERA ALCÁNTARA </t>
  </si>
  <si>
    <t>CATALOGADOR A FORMATOS ACCESIBLES</t>
  </si>
  <si>
    <t>AUX. ADMINISTRACION DE COLECCIONES</t>
  </si>
  <si>
    <t>AUXILIAR DE HEMEROTECA</t>
  </si>
  <si>
    <t>449</t>
  </si>
  <si>
    <t xml:space="preserve">FELIX DAVID REYES THEN </t>
  </si>
  <si>
    <t xml:space="preserve">FACILITADOR (A) BIBLIOTECARIO </t>
  </si>
  <si>
    <t>RAYSA M. ROSARIO RODRIGUEZ</t>
  </si>
  <si>
    <t>ENC. SECCION CORRESPONDENCIA</t>
  </si>
  <si>
    <t xml:space="preserve">EMELISA ALT. SÁNCHEZ CALDERÓN </t>
  </si>
  <si>
    <t>AUX. DE ISBN E ISSN</t>
  </si>
  <si>
    <t xml:space="preserve">DIRECTOR (A) TÉCNICA BIBLIOTELOGÍA </t>
  </si>
  <si>
    <t>DIRECTOR GENERAL</t>
  </si>
  <si>
    <t>TECNICO (A) BIBLIOTECARIO (A)</t>
  </si>
  <si>
    <t xml:space="preserve">HALLKING QUESADA MEDINA </t>
  </si>
  <si>
    <t xml:space="preserve">TÉCNICO EN PROGRAMACIÓN </t>
  </si>
  <si>
    <t>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</si>
</sst>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4" borderId="0" xfId="0" applyFont="1" applyFill="1"/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center"/>
    </xf>
    <xf numFmtId="164" fontId="6" fillId="4" borderId="13" xfId="1" applyFont="1" applyFill="1" applyBorder="1" applyAlignment="1">
      <alignment horizontal="left"/>
    </xf>
    <xf numFmtId="164" fontId="6" fillId="4" borderId="14" xfId="1" applyFont="1" applyFill="1" applyBorder="1" applyAlignment="1">
      <alignment horizontal="left"/>
    </xf>
    <xf numFmtId="0" fontId="6" fillId="4" borderId="15" xfId="0" applyFont="1" applyFill="1" applyBorder="1" applyAlignment="1">
      <alignment horizontal="left"/>
    </xf>
    <xf numFmtId="0" fontId="6" fillId="4" borderId="16" xfId="0" applyFont="1" applyFill="1" applyBorder="1" applyAlignment="1">
      <alignment horizontal="left"/>
    </xf>
    <xf numFmtId="0" fontId="6" fillId="4" borderId="16" xfId="0" applyFont="1" applyFill="1" applyBorder="1" applyAlignment="1">
      <alignment horizontal="center"/>
    </xf>
    <xf numFmtId="164" fontId="6" fillId="4" borderId="16" xfId="1" applyFont="1" applyFill="1" applyBorder="1" applyAlignment="1">
      <alignment horizontal="left"/>
    </xf>
    <xf numFmtId="164" fontId="6" fillId="4" borderId="17" xfId="1" applyFont="1" applyFill="1" applyBorder="1" applyAlignment="1">
      <alignment horizontal="left"/>
    </xf>
    <xf numFmtId="0" fontId="6" fillId="4" borderId="16" xfId="0" applyFont="1" applyFill="1" applyBorder="1" applyAlignment="1">
      <alignment horizontal="center" vertical="top"/>
    </xf>
    <xf numFmtId="164" fontId="6" fillId="4" borderId="16" xfId="1" applyFont="1" applyFill="1" applyBorder="1" applyAlignment="1">
      <alignment horizontal="center"/>
    </xf>
    <xf numFmtId="49" fontId="6" fillId="4" borderId="18" xfId="0" applyNumberFormat="1" applyFont="1" applyFill="1" applyBorder="1" applyAlignment="1">
      <alignment horizontal="center"/>
    </xf>
    <xf numFmtId="0" fontId="6" fillId="4" borderId="19" xfId="0" applyFont="1" applyFill="1" applyBorder="1" applyAlignment="1">
      <alignment horizontal="left"/>
    </xf>
    <xf numFmtId="0" fontId="6" fillId="4" borderId="20" xfId="0" applyFont="1" applyFill="1" applyBorder="1" applyAlignment="1">
      <alignment horizontal="left"/>
    </xf>
    <xf numFmtId="164" fontId="6" fillId="4" borderId="20" xfId="1" applyFont="1" applyFill="1" applyBorder="1" applyAlignment="1">
      <alignment horizontal="center"/>
    </xf>
    <xf numFmtId="164" fontId="6" fillId="4" borderId="20" xfId="1" applyFont="1" applyFill="1" applyBorder="1" applyAlignment="1">
      <alignment horizontal="left"/>
    </xf>
    <xf numFmtId="164" fontId="6" fillId="4" borderId="21" xfId="1" applyFont="1" applyFill="1" applyBorder="1" applyAlignment="1">
      <alignment horizontal="left"/>
    </xf>
    <xf numFmtId="49" fontId="8" fillId="6" borderId="7" xfId="0" applyNumberFormat="1" applyFont="1" applyFill="1" applyBorder="1" applyAlignment="1">
      <alignment horizontal="left"/>
    </xf>
    <xf numFmtId="0" fontId="8" fillId="6" borderId="8" xfId="0" applyFont="1" applyFill="1" applyBorder="1" applyAlignment="1">
      <alignment horizontal="left"/>
    </xf>
    <xf numFmtId="0" fontId="9" fillId="6" borderId="9" xfId="0" applyFont="1" applyFill="1" applyBorder="1" applyAlignment="1">
      <alignment horizontal="left"/>
    </xf>
    <xf numFmtId="0" fontId="8" fillId="6" borderId="9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left"/>
    </xf>
    <xf numFmtId="164" fontId="8" fillId="6" borderId="9" xfId="1" applyFont="1" applyFill="1" applyBorder="1" applyAlignment="1">
      <alignment horizontal="left"/>
    </xf>
    <xf numFmtId="164" fontId="8" fillId="6" borderId="10" xfId="1" applyFont="1" applyFill="1" applyBorder="1" applyAlignment="1">
      <alignment horizontal="left"/>
    </xf>
    <xf numFmtId="49" fontId="8" fillId="4" borderId="0" xfId="0" applyNumberFormat="1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64" fontId="8" fillId="4" borderId="0" xfId="1" applyFont="1" applyFill="1" applyBorder="1" applyAlignment="1">
      <alignment horizontal="left"/>
    </xf>
    <xf numFmtId="49" fontId="6" fillId="4" borderId="12" xfId="0" applyNumberFormat="1" applyFont="1" applyFill="1" applyBorder="1" applyAlignment="1">
      <alignment horizontal="center"/>
    </xf>
    <xf numFmtId="0" fontId="11" fillId="0" borderId="13" xfId="0" applyFont="1" applyBorder="1" applyAlignment="1">
      <alignment horizontal="center"/>
    </xf>
    <xf numFmtId="49" fontId="6" fillId="4" borderId="15" xfId="0" applyNumberFormat="1" applyFont="1" applyFill="1" applyBorder="1" applyAlignment="1">
      <alignment horizontal="center"/>
    </xf>
    <xf numFmtId="0" fontId="11" fillId="0" borderId="16" xfId="0" applyFont="1" applyBorder="1" applyAlignment="1">
      <alignment horizontal="center"/>
    </xf>
    <xf numFmtId="49" fontId="6" fillId="4" borderId="19" xfId="0" applyNumberFormat="1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49" fontId="8" fillId="6" borderId="8" xfId="0" applyNumberFormat="1" applyFont="1" applyFill="1" applyBorder="1" applyAlignment="1">
      <alignment horizontal="left"/>
    </xf>
    <xf numFmtId="164" fontId="8" fillId="6" borderId="9" xfId="1" applyFont="1" applyFill="1" applyBorder="1" applyAlignment="1">
      <alignment horizontal="center"/>
    </xf>
    <xf numFmtId="49" fontId="11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49" fontId="6" fillId="4" borderId="22" xfId="0" applyNumberFormat="1" applyFont="1" applyFill="1" applyBorder="1" applyAlignment="1">
      <alignment horizontal="center"/>
    </xf>
    <xf numFmtId="0" fontId="6" fillId="4" borderId="23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center"/>
    </xf>
    <xf numFmtId="164" fontId="6" fillId="4" borderId="23" xfId="1" applyFont="1" applyFill="1" applyBorder="1" applyAlignment="1">
      <alignment horizontal="center"/>
    </xf>
    <xf numFmtId="164" fontId="6" fillId="4" borderId="23" xfId="1" applyFont="1" applyFill="1" applyBorder="1" applyAlignment="1">
      <alignment horizontal="left"/>
    </xf>
    <xf numFmtId="164" fontId="6" fillId="4" borderId="24" xfId="1" applyFont="1" applyFill="1" applyBorder="1" applyAlignment="1">
      <alignment horizontal="left"/>
    </xf>
    <xf numFmtId="164" fontId="6" fillId="4" borderId="13" xfId="1" applyFont="1" applyFill="1" applyBorder="1" applyAlignment="1">
      <alignment horizontal="center"/>
    </xf>
    <xf numFmtId="49" fontId="10" fillId="5" borderId="3" xfId="0" applyNumberFormat="1" applyFont="1" applyFill="1" applyBorder="1"/>
    <xf numFmtId="49" fontId="8" fillId="6" borderId="25" xfId="0" applyNumberFormat="1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164" fontId="8" fillId="4" borderId="0" xfId="1" applyFont="1" applyFill="1" applyBorder="1" applyAlignment="1">
      <alignment horizontal="center"/>
    </xf>
    <xf numFmtId="0" fontId="9" fillId="6" borderId="8" xfId="0" applyFont="1" applyFill="1" applyBorder="1" applyAlignment="1">
      <alignment horizontal="left"/>
    </xf>
    <xf numFmtId="164" fontId="9" fillId="6" borderId="9" xfId="1" applyFont="1" applyFill="1" applyBorder="1" applyAlignment="1">
      <alignment horizontal="center"/>
    </xf>
    <xf numFmtId="164" fontId="9" fillId="6" borderId="9" xfId="1" applyFont="1" applyFill="1" applyBorder="1" applyAlignment="1">
      <alignment horizontal="left"/>
    </xf>
    <xf numFmtId="164" fontId="9" fillId="6" borderId="10" xfId="1" applyFont="1" applyFill="1" applyBorder="1" applyAlignment="1">
      <alignment horizontal="left"/>
    </xf>
    <xf numFmtId="0" fontId="6" fillId="4" borderId="16" xfId="0" applyFont="1" applyFill="1" applyBorder="1"/>
    <xf numFmtId="4" fontId="6" fillId="4" borderId="16" xfId="0" applyNumberFormat="1" applyFont="1" applyFill="1" applyBorder="1"/>
    <xf numFmtId="49" fontId="10" fillId="5" borderId="25" xfId="0" applyNumberFormat="1" applyFont="1" applyFill="1" applyBorder="1"/>
    <xf numFmtId="0" fontId="10" fillId="5" borderId="26" xfId="0" applyFont="1" applyFill="1" applyBorder="1"/>
    <xf numFmtId="0" fontId="10" fillId="5" borderId="26" xfId="0" applyFont="1" applyFill="1" applyBorder="1" applyAlignment="1">
      <alignment horizontal="center"/>
    </xf>
    <xf numFmtId="0" fontId="10" fillId="5" borderId="27" xfId="0" applyFont="1" applyFill="1" applyBorder="1"/>
    <xf numFmtId="49" fontId="11" fillId="4" borderId="12" xfId="0" applyNumberFormat="1" applyFont="1" applyFill="1" applyBorder="1" applyAlignment="1">
      <alignment horizontal="center"/>
    </xf>
    <xf numFmtId="0" fontId="11" fillId="4" borderId="13" xfId="0" applyFont="1" applyFill="1" applyBorder="1"/>
    <xf numFmtId="0" fontId="11" fillId="4" borderId="13" xfId="0" applyFont="1" applyFill="1" applyBorder="1" applyAlignment="1">
      <alignment horizontal="center"/>
    </xf>
    <xf numFmtId="4" fontId="11" fillId="4" borderId="13" xfId="0" applyNumberFormat="1" applyFont="1" applyFill="1" applyBorder="1"/>
    <xf numFmtId="164" fontId="6" fillId="4" borderId="16" xfId="1" applyFont="1" applyFill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11" fillId="0" borderId="20" xfId="0" applyFont="1" applyBorder="1"/>
    <xf numFmtId="0" fontId="11" fillId="4" borderId="20" xfId="0" applyFont="1" applyFill="1" applyBorder="1"/>
    <xf numFmtId="0" fontId="11" fillId="4" borderId="20" xfId="0" applyFont="1" applyFill="1" applyBorder="1" applyAlignment="1">
      <alignment horizontal="center"/>
    </xf>
    <xf numFmtId="4" fontId="11" fillId="4" borderId="20" xfId="0" applyNumberFormat="1" applyFont="1" applyFill="1" applyBorder="1"/>
    <xf numFmtId="49" fontId="11" fillId="4" borderId="15" xfId="0" applyNumberFormat="1" applyFont="1" applyFill="1" applyBorder="1" applyAlignment="1">
      <alignment horizontal="center"/>
    </xf>
    <xf numFmtId="0" fontId="11" fillId="4" borderId="16" xfId="0" applyFont="1" applyFill="1" applyBorder="1"/>
    <xf numFmtId="0" fontId="11" fillId="4" borderId="16" xfId="0" applyFont="1" applyFill="1" applyBorder="1" applyAlignment="1">
      <alignment horizontal="center"/>
    </xf>
    <xf numFmtId="4" fontId="11" fillId="4" borderId="16" xfId="0" applyNumberFormat="1" applyFont="1" applyFill="1" applyBorder="1"/>
    <xf numFmtId="49" fontId="6" fillId="0" borderId="15" xfId="0" applyNumberFormat="1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11" fillId="0" borderId="20" xfId="0" applyFont="1" applyBorder="1" applyAlignment="1">
      <alignment horizontal="center"/>
    </xf>
    <xf numFmtId="49" fontId="11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0" fontId="6" fillId="4" borderId="19" xfId="0" applyFont="1" applyFill="1" applyBorder="1" applyAlignment="1">
      <alignment horizontal="center"/>
    </xf>
    <xf numFmtId="164" fontId="6" fillId="4" borderId="21" xfId="1" applyFont="1" applyFill="1" applyBorder="1" applyAlignment="1">
      <alignment horizontal="center"/>
    </xf>
    <xf numFmtId="0" fontId="6" fillId="4" borderId="13" xfId="0" applyFont="1" applyFill="1" applyBorder="1"/>
    <xf numFmtId="4" fontId="6" fillId="4" borderId="13" xfId="0" applyNumberFormat="1" applyFont="1" applyFill="1" applyBorder="1"/>
    <xf numFmtId="0" fontId="11" fillId="4" borderId="18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left"/>
    </xf>
    <xf numFmtId="0" fontId="11" fillId="0" borderId="15" xfId="0" applyFont="1" applyBorder="1" applyAlignment="1">
      <alignment horizontal="center"/>
    </xf>
    <xf numFmtId="0" fontId="11" fillId="0" borderId="16" xfId="0" applyFont="1" applyBorder="1"/>
    <xf numFmtId="4" fontId="11" fillId="0" borderId="16" xfId="0" applyNumberFormat="1" applyFont="1" applyBorder="1"/>
    <xf numFmtId="0" fontId="7" fillId="5" borderId="25" xfId="0" applyFont="1" applyFill="1" applyBorder="1"/>
    <xf numFmtId="0" fontId="7" fillId="5" borderId="26" xfId="0" applyFont="1" applyFill="1" applyBorder="1"/>
    <xf numFmtId="0" fontId="7" fillId="5" borderId="27" xfId="0" applyFont="1" applyFill="1" applyBorder="1"/>
    <xf numFmtId="0" fontId="2" fillId="5" borderId="25" xfId="0" applyFont="1" applyFill="1" applyBorder="1"/>
    <xf numFmtId="0" fontId="2" fillId="5" borderId="26" xfId="0" applyFont="1" applyFill="1" applyBorder="1"/>
    <xf numFmtId="0" fontId="2" fillId="5" borderId="26" xfId="0" applyFont="1" applyFill="1" applyBorder="1" applyAlignment="1">
      <alignment horizontal="center"/>
    </xf>
    <xf numFmtId="0" fontId="2" fillId="5" borderId="27" xfId="0" applyFont="1" applyFill="1" applyBorder="1"/>
    <xf numFmtId="0" fontId="0" fillId="4" borderId="0" xfId="0" applyFill="1"/>
    <xf numFmtId="43" fontId="0" fillId="0" borderId="0" xfId="0" applyNumberFormat="1"/>
    <xf numFmtId="164" fontId="11" fillId="0" borderId="0" xfId="0" applyNumberFormat="1" applyFont="1"/>
    <xf numFmtId="49" fontId="6" fillId="4" borderId="16" xfId="0" applyNumberFormat="1" applyFont="1" applyFill="1" applyBorder="1" applyAlignment="1">
      <alignment horizontal="center"/>
    </xf>
    <xf numFmtId="164" fontId="13" fillId="4" borderId="16" xfId="1" applyFont="1" applyFill="1" applyBorder="1" applyAlignment="1">
      <alignment horizontal="left"/>
    </xf>
    <xf numFmtId="43" fontId="12" fillId="0" borderId="0" xfId="0" applyNumberFormat="1" applyFont="1"/>
    <xf numFmtId="0" fontId="3" fillId="2" borderId="0" xfId="0" applyFont="1" applyFill="1" applyAlignment="1">
      <alignment horizontal="center"/>
    </xf>
    <xf numFmtId="17" fontId="3" fillId="2" borderId="0" xfId="0" applyNumberFormat="1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3d7af001-f3ab-4fb4-ba82-a8f875208bc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219074</xdr:colOff>
      <xdr:row>0</xdr:row>
      <xdr:rowOff>200025</xdr:rowOff>
    </xdr:from>
    <xdr:to>
      <xdr:col>1</xdr:col>
      <xdr:colOff>1971481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DC986C-9BB3-4BDB-A369-DA8C41679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4" y="200025"/>
          <a:ext cx="2247707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285750</xdr:colOff>
      <xdr:row>0</xdr:row>
      <xdr:rowOff>133351</xdr:rowOff>
    </xdr:from>
    <xdr:to>
      <xdr:col>11</xdr:col>
      <xdr:colOff>676275</xdr:colOff>
      <xdr:row>4</xdr:row>
      <xdr:rowOff>133351</xdr:rowOff>
    </xdr:to>
    <xdr:pic>
      <xdr:nvPicPr>
        <xdr:cNvPr id="3" name="x_image_0">
          <a:extLst>
            <a:ext uri="{FF2B5EF4-FFF2-40B4-BE49-F238E27FC236}">
              <a16:creationId xmlns:a16="http://schemas.microsoft.com/office/drawing/2014/main" id="{1A1EF359-E7B0-4F12-AF97-3B79321EB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450" y="133351"/>
          <a:ext cx="12382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1"/>
  <sheetViews>
    <sheetView tabSelected="1" zoomScaleNormal="100" workbookViewId="0">
      <selection sqref="A1:L1"/>
    </sheetView>
  </sheetViews>
  <sheetFormatPr baseColWidth="10" defaultColWidth="9.140625" defaultRowHeight="15" x14ac:dyDescent="0.25"/>
  <cols>
    <col min="1" max="1" width="7.42578125" customWidth="1"/>
    <col min="2" max="2" width="38.140625" customWidth="1"/>
    <col min="3" max="3" width="41" bestFit="1" customWidth="1"/>
    <col min="4" max="4" width="40.85546875" bestFit="1" customWidth="1"/>
    <col min="5" max="5" width="8.140625" bestFit="1" customWidth="1"/>
    <col min="6" max="6" width="12.7109375" bestFit="1" customWidth="1"/>
    <col min="7" max="9" width="11.5703125" bestFit="1" customWidth="1"/>
    <col min="10" max="11" width="12.7109375" bestFit="1" customWidth="1"/>
    <col min="12" max="12" width="13.140625" bestFit="1" customWidth="1"/>
    <col min="14" max="14" width="9.5703125" bestFit="1" customWidth="1"/>
  </cols>
  <sheetData>
    <row r="1" spans="1:12" ht="22.5" x14ac:dyDescent="0.4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22.5" x14ac:dyDescent="0.4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22.5" x14ac:dyDescent="0.45">
      <c r="A3" s="116">
        <v>45566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6.5" thickBot="1" x14ac:dyDescent="0.3">
      <c r="A7" s="2"/>
      <c r="B7" s="3"/>
      <c r="C7" s="3"/>
      <c r="D7" s="3"/>
      <c r="E7" s="3"/>
      <c r="F7" s="4"/>
      <c r="G7" s="117" t="s">
        <v>1</v>
      </c>
      <c r="H7" s="118"/>
      <c r="I7" s="5"/>
      <c r="J7" s="5"/>
      <c r="K7" s="5"/>
      <c r="L7" s="5"/>
    </row>
    <row r="8" spans="1:12" ht="48" thickBot="1" x14ac:dyDescent="0.3">
      <c r="A8" s="6" t="s">
        <v>2</v>
      </c>
      <c r="B8" s="7" t="s">
        <v>3</v>
      </c>
      <c r="C8" s="8" t="s">
        <v>4</v>
      </c>
      <c r="D8" s="8" t="s">
        <v>5</v>
      </c>
      <c r="E8" s="8" t="s">
        <v>6</v>
      </c>
      <c r="F8" s="9" t="s">
        <v>7</v>
      </c>
      <c r="G8" s="8" t="s">
        <v>8</v>
      </c>
      <c r="H8" s="8" t="s">
        <v>9</v>
      </c>
      <c r="I8" s="9" t="s">
        <v>10</v>
      </c>
      <c r="J8" s="9" t="s">
        <v>11</v>
      </c>
      <c r="K8" s="9" t="s">
        <v>12</v>
      </c>
      <c r="L8" s="10" t="s">
        <v>13</v>
      </c>
    </row>
    <row r="9" spans="1:12" ht="19.5" thickBot="1" x14ac:dyDescent="0.35">
      <c r="A9" s="102"/>
      <c r="B9" s="102" t="s">
        <v>14</v>
      </c>
      <c r="C9" s="103"/>
      <c r="D9" s="103"/>
      <c r="E9" s="103"/>
      <c r="F9" s="103"/>
      <c r="G9" s="103"/>
      <c r="H9" s="103"/>
      <c r="I9" s="103"/>
      <c r="J9" s="103"/>
      <c r="K9" s="103"/>
      <c r="L9" s="104"/>
    </row>
    <row r="10" spans="1:12" ht="15.75" x14ac:dyDescent="0.25">
      <c r="A10" s="11" t="s">
        <v>15</v>
      </c>
      <c r="B10" s="12" t="s">
        <v>16</v>
      </c>
      <c r="C10" s="13" t="s">
        <v>410</v>
      </c>
      <c r="D10" s="14" t="s">
        <v>17</v>
      </c>
      <c r="E10" s="14" t="s">
        <v>18</v>
      </c>
      <c r="F10" s="15">
        <v>225000</v>
      </c>
      <c r="G10" s="15">
        <f t="shared" ref="G10:G19" si="0">+F10*2.87%</f>
        <v>6457.5</v>
      </c>
      <c r="H10" s="15">
        <v>5883.16</v>
      </c>
      <c r="I10" s="15">
        <v>41747.699999999997</v>
      </c>
      <c r="J10" s="15">
        <v>25</v>
      </c>
      <c r="K10" s="15">
        <f>+G10+H10+I10+J10</f>
        <v>54113.36</v>
      </c>
      <c r="L10" s="16">
        <f t="shared" ref="L10:L19" si="1">+F10-K10</f>
        <v>170886.64</v>
      </c>
    </row>
    <row r="11" spans="1:12" ht="15.75" x14ac:dyDescent="0.25">
      <c r="A11" s="11" t="s">
        <v>19</v>
      </c>
      <c r="B11" s="17" t="s">
        <v>20</v>
      </c>
      <c r="C11" s="18" t="s">
        <v>21</v>
      </c>
      <c r="D11" s="19" t="s">
        <v>22</v>
      </c>
      <c r="E11" s="19" t="s">
        <v>23</v>
      </c>
      <c r="F11" s="20">
        <v>100000</v>
      </c>
      <c r="G11" s="20">
        <f t="shared" si="0"/>
        <v>2870</v>
      </c>
      <c r="H11" s="20">
        <f t="shared" ref="H11:H19" si="2">+F11*3.04%</f>
        <v>3040</v>
      </c>
      <c r="I11" s="20">
        <v>11676.5</v>
      </c>
      <c r="J11" s="20">
        <v>5712.95</v>
      </c>
      <c r="K11" s="20">
        <f>+G11+H11+I11+J11</f>
        <v>23299.45</v>
      </c>
      <c r="L11" s="21">
        <f t="shared" si="1"/>
        <v>76700.55</v>
      </c>
    </row>
    <row r="12" spans="1:12" ht="15.75" x14ac:dyDescent="0.25">
      <c r="A12" s="11" t="s">
        <v>24</v>
      </c>
      <c r="B12" s="17" t="s">
        <v>25</v>
      </c>
      <c r="C12" s="18" t="s">
        <v>26</v>
      </c>
      <c r="D12" s="19" t="s">
        <v>22</v>
      </c>
      <c r="E12" s="19" t="s">
        <v>18</v>
      </c>
      <c r="F12" s="20">
        <v>70000</v>
      </c>
      <c r="G12" s="20">
        <f t="shared" si="0"/>
        <v>2009</v>
      </c>
      <c r="H12" s="20">
        <f t="shared" si="2"/>
        <v>2128</v>
      </c>
      <c r="I12" s="20">
        <v>5368.48</v>
      </c>
      <c r="J12" s="20">
        <v>7187.96</v>
      </c>
      <c r="K12" s="20">
        <f t="shared" ref="K12:K19" si="3">+G12+H12+I12+J12</f>
        <v>16693.439999999999</v>
      </c>
      <c r="L12" s="21">
        <f t="shared" si="1"/>
        <v>53306.559999999998</v>
      </c>
    </row>
    <row r="13" spans="1:12" ht="15.75" x14ac:dyDescent="0.25">
      <c r="A13" s="11" t="s">
        <v>27</v>
      </c>
      <c r="B13" s="17" t="s">
        <v>28</v>
      </c>
      <c r="C13" s="18" t="s">
        <v>29</v>
      </c>
      <c r="D13" s="22" t="s">
        <v>22</v>
      </c>
      <c r="E13" s="19" t="s">
        <v>30</v>
      </c>
      <c r="F13" s="20">
        <v>50000</v>
      </c>
      <c r="G13" s="20">
        <f t="shared" si="0"/>
        <v>1435</v>
      </c>
      <c r="H13" s="20">
        <f t="shared" si="2"/>
        <v>1520</v>
      </c>
      <c r="I13" s="20">
        <v>1854</v>
      </c>
      <c r="J13" s="20">
        <v>10101.99</v>
      </c>
      <c r="K13" s="20">
        <f t="shared" si="3"/>
        <v>14910.99</v>
      </c>
      <c r="L13" s="21">
        <f t="shared" si="1"/>
        <v>35089.01</v>
      </c>
    </row>
    <row r="14" spans="1:12" ht="15.75" x14ac:dyDescent="0.25">
      <c r="A14" s="11" t="s">
        <v>31</v>
      </c>
      <c r="B14" s="17" t="s">
        <v>32</v>
      </c>
      <c r="C14" s="18" t="s">
        <v>29</v>
      </c>
      <c r="D14" s="19" t="s">
        <v>22</v>
      </c>
      <c r="E14" s="19" t="s">
        <v>30</v>
      </c>
      <c r="F14" s="20">
        <v>37000</v>
      </c>
      <c r="G14" s="20">
        <f t="shared" si="0"/>
        <v>1061.9000000000001</v>
      </c>
      <c r="H14" s="20">
        <f t="shared" si="2"/>
        <v>1124.8</v>
      </c>
      <c r="I14" s="20">
        <v>19.25</v>
      </c>
      <c r="J14" s="20">
        <v>125</v>
      </c>
      <c r="K14" s="20">
        <v>2330.9499999999998</v>
      </c>
      <c r="L14" s="21">
        <f t="shared" si="1"/>
        <v>34669.050000000003</v>
      </c>
    </row>
    <row r="15" spans="1:12" ht="15.75" x14ac:dyDescent="0.25">
      <c r="A15" s="11" t="s">
        <v>33</v>
      </c>
      <c r="B15" s="17" t="s">
        <v>34</v>
      </c>
      <c r="C15" s="18" t="s">
        <v>35</v>
      </c>
      <c r="D15" s="19" t="s">
        <v>36</v>
      </c>
      <c r="E15" s="19" t="s">
        <v>30</v>
      </c>
      <c r="F15" s="20">
        <v>22000</v>
      </c>
      <c r="G15" s="20">
        <f t="shared" si="0"/>
        <v>631.4</v>
      </c>
      <c r="H15" s="20">
        <f t="shared" si="2"/>
        <v>668.8</v>
      </c>
      <c r="I15" s="20">
        <v>0</v>
      </c>
      <c r="J15" s="20">
        <v>13558.78</v>
      </c>
      <c r="K15" s="20">
        <f t="shared" si="3"/>
        <v>14858.98</v>
      </c>
      <c r="L15" s="21">
        <f t="shared" si="1"/>
        <v>7141.02</v>
      </c>
    </row>
    <row r="16" spans="1:12" ht="15.75" x14ac:dyDescent="0.25">
      <c r="A16" s="11" t="s">
        <v>37</v>
      </c>
      <c r="B16" s="17" t="s">
        <v>38</v>
      </c>
      <c r="C16" s="18" t="s">
        <v>39</v>
      </c>
      <c r="D16" s="19" t="s">
        <v>40</v>
      </c>
      <c r="E16" s="23" t="s">
        <v>18</v>
      </c>
      <c r="F16" s="20">
        <v>22500</v>
      </c>
      <c r="G16" s="20">
        <f>+F16*2.87%</f>
        <v>645.75</v>
      </c>
      <c r="H16" s="20">
        <f>+F16*3.04%</f>
        <v>684</v>
      </c>
      <c r="I16" s="20">
        <v>0</v>
      </c>
      <c r="J16" s="20">
        <v>25</v>
      </c>
      <c r="K16" s="20">
        <f>+G16+H16+I16+J16</f>
        <v>1354.75</v>
      </c>
      <c r="L16" s="21">
        <f>+F16-K16</f>
        <v>21145.25</v>
      </c>
    </row>
    <row r="17" spans="1:13" ht="15.75" x14ac:dyDescent="0.25">
      <c r="A17" s="24">
        <v>693</v>
      </c>
      <c r="B17" s="17" t="s">
        <v>41</v>
      </c>
      <c r="C17" s="18" t="s">
        <v>42</v>
      </c>
      <c r="D17" s="23" t="s">
        <v>40</v>
      </c>
      <c r="E17" s="23" t="s">
        <v>18</v>
      </c>
      <c r="F17" s="20">
        <v>25200</v>
      </c>
      <c r="G17" s="20">
        <f t="shared" si="0"/>
        <v>723.24</v>
      </c>
      <c r="H17" s="20">
        <f t="shared" si="2"/>
        <v>766.08</v>
      </c>
      <c r="I17" s="20">
        <v>0</v>
      </c>
      <c r="J17" s="20">
        <v>12785.76</v>
      </c>
      <c r="K17" s="20">
        <f t="shared" si="3"/>
        <v>14275.08</v>
      </c>
      <c r="L17" s="21">
        <v>12414.24</v>
      </c>
      <c r="M17" s="109"/>
    </row>
    <row r="18" spans="1:13" ht="15.75" x14ac:dyDescent="0.25">
      <c r="A18" s="24" t="s">
        <v>43</v>
      </c>
      <c r="B18" s="17" t="s">
        <v>44</v>
      </c>
      <c r="C18" s="18" t="s">
        <v>45</v>
      </c>
      <c r="D18" s="23" t="s">
        <v>40</v>
      </c>
      <c r="E18" s="23" t="s">
        <v>18</v>
      </c>
      <c r="F18" s="20">
        <v>22000</v>
      </c>
      <c r="G18" s="20">
        <f t="shared" si="0"/>
        <v>631.4</v>
      </c>
      <c r="H18" s="20">
        <f t="shared" si="2"/>
        <v>668.8</v>
      </c>
      <c r="I18" s="20">
        <v>0</v>
      </c>
      <c r="J18" s="20">
        <v>2171</v>
      </c>
      <c r="K18" s="20">
        <f t="shared" si="3"/>
        <v>3471.2</v>
      </c>
      <c r="L18" s="21">
        <f>+F18-K18</f>
        <v>18528.8</v>
      </c>
      <c r="M18" s="109"/>
    </row>
    <row r="19" spans="1:13" ht="16.5" thickBot="1" x14ac:dyDescent="0.3">
      <c r="A19" s="24" t="s">
        <v>46</v>
      </c>
      <c r="B19" s="25" t="s">
        <v>47</v>
      </c>
      <c r="C19" s="26" t="s">
        <v>48</v>
      </c>
      <c r="D19" s="27" t="s">
        <v>49</v>
      </c>
      <c r="E19" s="27" t="s">
        <v>18</v>
      </c>
      <c r="F19" s="28">
        <v>16500</v>
      </c>
      <c r="G19" s="28">
        <f t="shared" si="0"/>
        <v>473.55</v>
      </c>
      <c r="H19" s="28">
        <f t="shared" si="2"/>
        <v>501.6</v>
      </c>
      <c r="I19" s="28">
        <v>0</v>
      </c>
      <c r="J19" s="28">
        <v>125</v>
      </c>
      <c r="K19" s="28">
        <f t="shared" si="3"/>
        <v>1100.1500000000001</v>
      </c>
      <c r="L19" s="29">
        <f t="shared" si="1"/>
        <v>15399.85</v>
      </c>
      <c r="M19" s="109"/>
    </row>
    <row r="20" spans="1:13" ht="16.5" thickBot="1" x14ac:dyDescent="0.3">
      <c r="A20" s="30"/>
      <c r="B20" s="31"/>
      <c r="C20" s="32">
        <f>+COUNTA(C10:C19)</f>
        <v>10</v>
      </c>
      <c r="D20" s="33"/>
      <c r="E20" s="34"/>
      <c r="F20" s="35">
        <f t="shared" ref="F20:K20" si="4">SUM(F10:F19)</f>
        <v>590200</v>
      </c>
      <c r="G20" s="35">
        <f t="shared" si="4"/>
        <v>16938.739999999998</v>
      </c>
      <c r="H20" s="35">
        <f t="shared" si="4"/>
        <v>16985.239999999998</v>
      </c>
      <c r="I20" s="35">
        <f t="shared" si="4"/>
        <v>60665.929999999993</v>
      </c>
      <c r="J20" s="35">
        <f t="shared" si="4"/>
        <v>51818.44</v>
      </c>
      <c r="K20" s="35">
        <f t="shared" si="4"/>
        <v>146408.35</v>
      </c>
      <c r="L20" s="36">
        <f>SUM(L10:L19)</f>
        <v>445280.97</v>
      </c>
      <c r="M20" s="109"/>
    </row>
    <row r="21" spans="1:13" ht="16.5" thickBot="1" x14ac:dyDescent="0.3">
      <c r="A21" s="37"/>
      <c r="B21" s="38"/>
      <c r="C21" s="38"/>
      <c r="D21" s="39"/>
      <c r="E21" s="38"/>
      <c r="F21" s="40"/>
      <c r="G21" s="40"/>
      <c r="H21" s="40"/>
      <c r="I21" s="40"/>
      <c r="J21" s="40"/>
      <c r="K21" s="40"/>
      <c r="L21" s="40"/>
      <c r="M21" s="109"/>
    </row>
    <row r="22" spans="1:13" ht="16.5" thickBot="1" x14ac:dyDescent="0.3">
      <c r="A22" s="69"/>
      <c r="B22" s="69" t="s">
        <v>50</v>
      </c>
      <c r="C22" s="70"/>
      <c r="D22" s="71"/>
      <c r="E22" s="70"/>
      <c r="F22" s="70"/>
      <c r="G22" s="70"/>
      <c r="H22" s="70"/>
      <c r="I22" s="70"/>
      <c r="J22" s="70"/>
      <c r="K22" s="70"/>
      <c r="L22" s="72"/>
      <c r="M22" s="109"/>
    </row>
    <row r="23" spans="1:13" ht="15.75" x14ac:dyDescent="0.25">
      <c r="A23" s="41">
        <v>161</v>
      </c>
      <c r="B23" s="13" t="s">
        <v>51</v>
      </c>
      <c r="C23" s="13" t="s">
        <v>387</v>
      </c>
      <c r="D23" s="42" t="s">
        <v>52</v>
      </c>
      <c r="E23" s="42" t="s">
        <v>30</v>
      </c>
      <c r="F23" s="15">
        <v>60000</v>
      </c>
      <c r="G23" s="15">
        <f>+F23*2.87%</f>
        <v>1722</v>
      </c>
      <c r="H23" s="15">
        <f>+F23*3.04%</f>
        <v>1824</v>
      </c>
      <c r="I23" s="15">
        <v>3486.68</v>
      </c>
      <c r="J23" s="15">
        <v>5591</v>
      </c>
      <c r="K23" s="15">
        <f>+G23+H23+I23+J23</f>
        <v>12623.68</v>
      </c>
      <c r="L23" s="16">
        <f>+F23-K23</f>
        <v>47376.32</v>
      </c>
      <c r="M23" s="109"/>
    </row>
    <row r="24" spans="1:13" ht="15.75" x14ac:dyDescent="0.25">
      <c r="A24" s="43">
        <v>686</v>
      </c>
      <c r="B24" s="18" t="s">
        <v>53</v>
      </c>
      <c r="C24" s="13" t="s">
        <v>387</v>
      </c>
      <c r="D24" s="44" t="s">
        <v>52</v>
      </c>
      <c r="E24" s="44" t="s">
        <v>30</v>
      </c>
      <c r="F24" s="20">
        <v>45000</v>
      </c>
      <c r="G24" s="20">
        <f>+F24*2.87%</f>
        <v>1291.5</v>
      </c>
      <c r="H24" s="20">
        <f>+F24*3.04%</f>
        <v>1368</v>
      </c>
      <c r="I24" s="20">
        <v>1148.33</v>
      </c>
      <c r="J24" s="20">
        <v>25</v>
      </c>
      <c r="K24" s="20">
        <f>+G24+H24+I24+J24</f>
        <v>3832.83</v>
      </c>
      <c r="L24" s="21">
        <f>+F24-K24</f>
        <v>41167.17</v>
      </c>
      <c r="M24" s="109"/>
    </row>
    <row r="25" spans="1:13" ht="16.5" thickBot="1" x14ac:dyDescent="0.3">
      <c r="A25" s="45" t="s">
        <v>54</v>
      </c>
      <c r="B25" s="26" t="s">
        <v>55</v>
      </c>
      <c r="C25" s="26" t="s">
        <v>56</v>
      </c>
      <c r="D25" s="46" t="s">
        <v>49</v>
      </c>
      <c r="E25" s="27" t="s">
        <v>30</v>
      </c>
      <c r="F25" s="28">
        <v>30000</v>
      </c>
      <c r="G25" s="28">
        <f>+F25*2.87%</f>
        <v>861</v>
      </c>
      <c r="H25" s="28">
        <f>+F25*3.04%</f>
        <v>912</v>
      </c>
      <c r="I25" s="28">
        <v>0</v>
      </c>
      <c r="J25" s="28">
        <v>14606.44</v>
      </c>
      <c r="K25" s="28">
        <f>+G25+H25+I25+J25</f>
        <v>16379.44</v>
      </c>
      <c r="L25" s="29">
        <f>+F25-K25</f>
        <v>13620.56</v>
      </c>
      <c r="M25" s="109"/>
    </row>
    <row r="26" spans="1:13" ht="16.5" thickBot="1" x14ac:dyDescent="0.3">
      <c r="A26" s="47"/>
      <c r="B26" s="34"/>
      <c r="C26" s="32">
        <f>+COUNTA(C23:C25)</f>
        <v>3</v>
      </c>
      <c r="D26" s="48"/>
      <c r="E26" s="48"/>
      <c r="F26" s="35">
        <f t="shared" ref="F26:L26" si="5">SUM(F23:F25)</f>
        <v>135000</v>
      </c>
      <c r="G26" s="35">
        <f t="shared" si="5"/>
        <v>3874.5</v>
      </c>
      <c r="H26" s="35">
        <f t="shared" si="5"/>
        <v>4104</v>
      </c>
      <c r="I26" s="35">
        <f t="shared" si="5"/>
        <v>4635.01</v>
      </c>
      <c r="J26" s="35">
        <f t="shared" si="5"/>
        <v>20222.440000000002</v>
      </c>
      <c r="K26" s="35">
        <f t="shared" si="5"/>
        <v>32835.950000000004</v>
      </c>
      <c r="L26" s="36">
        <f t="shared" si="5"/>
        <v>102164.04999999999</v>
      </c>
      <c r="M26" s="109"/>
    </row>
    <row r="27" spans="1:13" ht="16.5" thickBot="1" x14ac:dyDescent="0.3">
      <c r="A27" s="49"/>
      <c r="B27" s="50"/>
      <c r="C27" s="50"/>
      <c r="D27" s="51"/>
      <c r="E27" s="51"/>
      <c r="F27" s="50"/>
      <c r="G27" s="50"/>
      <c r="H27" s="50"/>
      <c r="I27" s="50"/>
      <c r="J27" s="50"/>
      <c r="K27" s="50"/>
      <c r="L27" s="50"/>
      <c r="M27" s="109"/>
    </row>
    <row r="28" spans="1:13" ht="16.5" thickBot="1" x14ac:dyDescent="0.3">
      <c r="A28" s="69"/>
      <c r="B28" s="69" t="s">
        <v>57</v>
      </c>
      <c r="C28" s="70"/>
      <c r="D28" s="71"/>
      <c r="E28" s="71"/>
      <c r="F28" s="70"/>
      <c r="G28" s="70"/>
      <c r="H28" s="70"/>
      <c r="I28" s="70"/>
      <c r="J28" s="70"/>
      <c r="K28" s="70"/>
      <c r="L28" s="72"/>
      <c r="M28" s="109"/>
    </row>
    <row r="29" spans="1:13" ht="16.5" thickBot="1" x14ac:dyDescent="0.3">
      <c r="A29" s="52" t="s">
        <v>58</v>
      </c>
      <c r="B29" s="53" t="s">
        <v>59</v>
      </c>
      <c r="C29" s="53" t="s">
        <v>56</v>
      </c>
      <c r="D29" s="54" t="s">
        <v>40</v>
      </c>
      <c r="E29" s="55" t="s">
        <v>30</v>
      </c>
      <c r="F29" s="56">
        <v>30000</v>
      </c>
      <c r="G29" s="56">
        <f>+F29*2.87%</f>
        <v>861</v>
      </c>
      <c r="H29" s="56">
        <f>+F29*3.04%</f>
        <v>912</v>
      </c>
      <c r="I29" s="56">
        <v>0</v>
      </c>
      <c r="J29" s="56">
        <v>9262.7800000000007</v>
      </c>
      <c r="K29" s="56">
        <v>11035.78</v>
      </c>
      <c r="L29" s="57">
        <f>+F29-K29</f>
        <v>18964.22</v>
      </c>
      <c r="M29" s="109"/>
    </row>
    <row r="30" spans="1:13" ht="16.5" thickBot="1" x14ac:dyDescent="0.3">
      <c r="A30" s="47"/>
      <c r="B30" s="34"/>
      <c r="C30" s="32">
        <f>+COUNTA(C29:C29)</f>
        <v>1</v>
      </c>
      <c r="D30" s="48"/>
      <c r="E30" s="35"/>
      <c r="F30" s="35">
        <f t="shared" ref="F30:L30" si="6">SUM(F29:F29)</f>
        <v>30000</v>
      </c>
      <c r="G30" s="35">
        <f t="shared" si="6"/>
        <v>861</v>
      </c>
      <c r="H30" s="35">
        <f t="shared" si="6"/>
        <v>912</v>
      </c>
      <c r="I30" s="35">
        <f t="shared" si="6"/>
        <v>0</v>
      </c>
      <c r="J30" s="35">
        <f t="shared" si="6"/>
        <v>9262.7800000000007</v>
      </c>
      <c r="K30" s="35">
        <f t="shared" si="6"/>
        <v>11035.78</v>
      </c>
      <c r="L30" s="36">
        <f t="shared" si="6"/>
        <v>18964.22</v>
      </c>
      <c r="M30" s="109"/>
    </row>
    <row r="31" spans="1:13" ht="16.5" thickBot="1" x14ac:dyDescent="0.3">
      <c r="A31" s="49"/>
      <c r="B31" s="50"/>
      <c r="C31" s="50"/>
      <c r="D31" s="51"/>
      <c r="E31" s="50"/>
      <c r="F31" s="50"/>
      <c r="G31" s="50"/>
      <c r="H31" s="50"/>
      <c r="I31" s="50"/>
      <c r="J31" s="50"/>
      <c r="K31" s="50"/>
      <c r="L31" s="50"/>
      <c r="M31" s="109"/>
    </row>
    <row r="32" spans="1:13" ht="16.5" thickBot="1" x14ac:dyDescent="0.3">
      <c r="A32" s="69"/>
      <c r="B32" s="69" t="s">
        <v>60</v>
      </c>
      <c r="C32" s="70"/>
      <c r="D32" s="71"/>
      <c r="E32" s="70"/>
      <c r="F32" s="70"/>
      <c r="G32" s="70"/>
      <c r="H32" s="70"/>
      <c r="I32" s="70"/>
      <c r="J32" s="70"/>
      <c r="K32" s="70"/>
      <c r="L32" s="72"/>
      <c r="M32" s="109"/>
    </row>
    <row r="33" spans="1:13" ht="15.75" x14ac:dyDescent="0.25">
      <c r="A33" s="41">
        <v>283</v>
      </c>
      <c r="B33" s="13" t="s">
        <v>61</v>
      </c>
      <c r="C33" s="13" t="s">
        <v>62</v>
      </c>
      <c r="D33" s="58" t="s">
        <v>22</v>
      </c>
      <c r="E33" s="58" t="s">
        <v>18</v>
      </c>
      <c r="F33" s="15">
        <v>35000</v>
      </c>
      <c r="G33" s="15">
        <f>+F33*2.87%</f>
        <v>1004.5</v>
      </c>
      <c r="H33" s="15">
        <f>+F33*3.04%</f>
        <v>1064</v>
      </c>
      <c r="I33" s="15">
        <v>0</v>
      </c>
      <c r="J33" s="15">
        <v>3131.29</v>
      </c>
      <c r="K33" s="15">
        <f>+G33+H33+I33+J33</f>
        <v>5199.79</v>
      </c>
      <c r="L33" s="16">
        <f>+F33-K33</f>
        <v>29800.21</v>
      </c>
      <c r="M33" s="109"/>
    </row>
    <row r="34" spans="1:13" ht="16.5" thickBot="1" x14ac:dyDescent="0.3">
      <c r="A34" s="45">
        <v>725</v>
      </c>
      <c r="B34" s="26" t="s">
        <v>63</v>
      </c>
      <c r="C34" s="26" t="s">
        <v>64</v>
      </c>
      <c r="D34" s="46" t="s">
        <v>40</v>
      </c>
      <c r="E34" s="27" t="s">
        <v>30</v>
      </c>
      <c r="F34" s="28">
        <v>33000</v>
      </c>
      <c r="G34" s="28">
        <f>+F34*2.87%</f>
        <v>947.1</v>
      </c>
      <c r="H34" s="28">
        <f>+F34*3.04%</f>
        <v>1003.2</v>
      </c>
      <c r="I34" s="28">
        <v>0</v>
      </c>
      <c r="J34" s="28">
        <v>1491</v>
      </c>
      <c r="K34" s="28">
        <f>+G34+H34+I34+J34</f>
        <v>3441.3</v>
      </c>
      <c r="L34" s="29">
        <f>+F34-K34</f>
        <v>29558.7</v>
      </c>
      <c r="M34" s="109"/>
    </row>
    <row r="35" spans="1:13" ht="16.5" thickBot="1" x14ac:dyDescent="0.3">
      <c r="A35" s="47"/>
      <c r="B35" s="34"/>
      <c r="C35" s="32">
        <f>+COUNTA(C33:C34)</f>
        <v>2</v>
      </c>
      <c r="D35" s="48"/>
      <c r="E35" s="48"/>
      <c r="F35" s="35">
        <f t="shared" ref="F35:L35" si="7">SUM(F33:F34)</f>
        <v>68000</v>
      </c>
      <c r="G35" s="35">
        <f t="shared" si="7"/>
        <v>1951.6</v>
      </c>
      <c r="H35" s="35">
        <f t="shared" si="7"/>
        <v>2067.1999999999998</v>
      </c>
      <c r="I35" s="35">
        <f t="shared" si="7"/>
        <v>0</v>
      </c>
      <c r="J35" s="35">
        <f t="shared" si="7"/>
        <v>4622.29</v>
      </c>
      <c r="K35" s="35">
        <f t="shared" si="7"/>
        <v>8641.09</v>
      </c>
      <c r="L35" s="36">
        <f t="shared" si="7"/>
        <v>59358.91</v>
      </c>
      <c r="M35" s="109"/>
    </row>
    <row r="36" spans="1:13" ht="16.5" thickBot="1" x14ac:dyDescent="0.3">
      <c r="A36" s="49"/>
      <c r="B36" s="50"/>
      <c r="C36" s="50"/>
      <c r="D36" s="51"/>
      <c r="E36" s="51"/>
      <c r="F36" s="50"/>
      <c r="G36" s="50"/>
      <c r="H36" s="50"/>
      <c r="I36" s="50"/>
      <c r="J36" s="50"/>
      <c r="K36" s="50"/>
      <c r="L36" s="50"/>
      <c r="M36" s="109"/>
    </row>
    <row r="37" spans="1:13" ht="16.5" thickBot="1" x14ac:dyDescent="0.3">
      <c r="A37" s="59"/>
      <c r="B37" s="69" t="s">
        <v>65</v>
      </c>
      <c r="C37" s="70"/>
      <c r="D37" s="71"/>
      <c r="E37" s="71"/>
      <c r="F37" s="70"/>
      <c r="G37" s="70"/>
      <c r="H37" s="70"/>
      <c r="I37" s="70"/>
      <c r="J37" s="70"/>
      <c r="K37" s="70"/>
      <c r="L37" s="72"/>
      <c r="M37" s="109"/>
    </row>
    <row r="38" spans="1:13" ht="15.75" x14ac:dyDescent="0.25">
      <c r="A38" s="24" t="s">
        <v>66</v>
      </c>
      <c r="B38" s="12" t="s">
        <v>405</v>
      </c>
      <c r="C38" s="13" t="s">
        <v>39</v>
      </c>
      <c r="D38" s="14" t="s">
        <v>40</v>
      </c>
      <c r="E38" s="58" t="s">
        <v>30</v>
      </c>
      <c r="F38" s="15">
        <v>30000</v>
      </c>
      <c r="G38" s="15">
        <v>861</v>
      </c>
      <c r="H38" s="15">
        <v>912</v>
      </c>
      <c r="I38" s="15">
        <v>0</v>
      </c>
      <c r="J38" s="15">
        <v>11883.99</v>
      </c>
      <c r="K38" s="15">
        <f>+G38+H38+I38+J38</f>
        <v>13656.99</v>
      </c>
      <c r="L38" s="16">
        <f>+F38-K38</f>
        <v>16343.01</v>
      </c>
      <c r="M38" s="109"/>
    </row>
    <row r="39" spans="1:13" ht="15.75" x14ac:dyDescent="0.25">
      <c r="A39" s="11" t="s">
        <v>67</v>
      </c>
      <c r="B39" s="17" t="s">
        <v>68</v>
      </c>
      <c r="C39" s="18" t="s">
        <v>64</v>
      </c>
      <c r="D39" s="19" t="s">
        <v>40</v>
      </c>
      <c r="E39" s="23" t="s">
        <v>30</v>
      </c>
      <c r="F39" s="20">
        <v>33000</v>
      </c>
      <c r="G39" s="20">
        <f>+F39*2.87%</f>
        <v>947.1</v>
      </c>
      <c r="H39" s="20">
        <f>+F39*3.04%</f>
        <v>1003.2</v>
      </c>
      <c r="I39" s="20">
        <v>0</v>
      </c>
      <c r="J39" s="20">
        <v>9338.5</v>
      </c>
      <c r="K39" s="20">
        <f>+G39+H39+I39+J39</f>
        <v>11288.8</v>
      </c>
      <c r="L39" s="21">
        <f>+F39-K39</f>
        <v>21711.200000000001</v>
      </c>
      <c r="M39" s="109"/>
    </row>
    <row r="40" spans="1:13" ht="16.5" thickBot="1" x14ac:dyDescent="0.3">
      <c r="A40" s="24" t="s">
        <v>69</v>
      </c>
      <c r="B40" s="25" t="s">
        <v>70</v>
      </c>
      <c r="C40" s="26" t="s">
        <v>71</v>
      </c>
      <c r="D40" s="27" t="s">
        <v>22</v>
      </c>
      <c r="E40" s="27" t="s">
        <v>18</v>
      </c>
      <c r="F40" s="28">
        <v>28000</v>
      </c>
      <c r="G40" s="28">
        <f>+F40*2.87%</f>
        <v>803.6</v>
      </c>
      <c r="H40" s="28">
        <f>+F40*3.04%</f>
        <v>851.2</v>
      </c>
      <c r="I40" s="28">
        <v>0</v>
      </c>
      <c r="J40" s="28">
        <v>9666</v>
      </c>
      <c r="K40" s="28">
        <f>+G40+H40+I40+J40</f>
        <v>11320.8</v>
      </c>
      <c r="L40" s="29">
        <f>+F40-K40</f>
        <v>16679.2</v>
      </c>
      <c r="M40" s="109"/>
    </row>
    <row r="41" spans="1:13" ht="16.5" thickBot="1" x14ac:dyDescent="0.3">
      <c r="A41" s="60"/>
      <c r="B41" s="31"/>
      <c r="C41" s="32">
        <f>+COUNTA(C38:C40)</f>
        <v>3</v>
      </c>
      <c r="D41" s="48"/>
      <c r="E41" s="48"/>
      <c r="F41" s="35">
        <f>SUM(F38:F40)</f>
        <v>91000</v>
      </c>
      <c r="G41" s="35">
        <f>SUM(G38:G40)</f>
        <v>2611.6999999999998</v>
      </c>
      <c r="H41" s="35">
        <f>SUM(H38:H40)</f>
        <v>2766.4</v>
      </c>
      <c r="I41" s="35">
        <f>SUM(I39:I40)</f>
        <v>0</v>
      </c>
      <c r="J41" s="35">
        <f>SUM(J38:J40)</f>
        <v>30888.489999999998</v>
      </c>
      <c r="K41" s="35">
        <f>SUM(K38:K40)</f>
        <v>36266.589999999997</v>
      </c>
      <c r="L41" s="36">
        <f>SUM(L38:L40)</f>
        <v>54733.41</v>
      </c>
      <c r="M41" s="109"/>
    </row>
    <row r="42" spans="1:13" ht="16.5" thickBot="1" x14ac:dyDescent="0.3">
      <c r="A42" s="37"/>
      <c r="B42" s="38"/>
      <c r="C42" s="61"/>
      <c r="D42" s="62"/>
      <c r="E42" s="62"/>
      <c r="F42" s="40"/>
      <c r="G42" s="40"/>
      <c r="H42" s="40"/>
      <c r="I42" s="40"/>
      <c r="J42" s="40"/>
      <c r="K42" s="40"/>
      <c r="L42" s="40"/>
      <c r="M42" s="109"/>
    </row>
    <row r="43" spans="1:13" ht="16.5" thickBot="1" x14ac:dyDescent="0.3">
      <c r="A43" s="69"/>
      <c r="B43" s="105" t="s">
        <v>72</v>
      </c>
      <c r="C43" s="106"/>
      <c r="D43" s="107"/>
      <c r="E43" s="106"/>
      <c r="F43" s="106"/>
      <c r="G43" s="106"/>
      <c r="H43" s="106"/>
      <c r="I43" s="106"/>
      <c r="J43" s="106"/>
      <c r="K43" s="106"/>
      <c r="L43" s="108"/>
      <c r="M43" s="109"/>
    </row>
    <row r="44" spans="1:13" ht="16.5" thickBot="1" x14ac:dyDescent="0.3">
      <c r="A44" s="52" t="s">
        <v>73</v>
      </c>
      <c r="B44" s="53" t="s">
        <v>74</v>
      </c>
      <c r="C44" s="53" t="s">
        <v>56</v>
      </c>
      <c r="D44" s="55" t="s">
        <v>22</v>
      </c>
      <c r="E44" s="55" t="s">
        <v>30</v>
      </c>
      <c r="F44" s="56">
        <v>30000</v>
      </c>
      <c r="G44" s="56">
        <f>+F44*2.87%</f>
        <v>861</v>
      </c>
      <c r="H44" s="56">
        <f>+F44*3.04%</f>
        <v>912</v>
      </c>
      <c r="I44" s="56">
        <v>0</v>
      </c>
      <c r="J44" s="56">
        <v>25</v>
      </c>
      <c r="K44" s="56">
        <f>+G44+H44+I44+J44</f>
        <v>1798</v>
      </c>
      <c r="L44" s="57">
        <f>+F44-K44</f>
        <v>28202</v>
      </c>
      <c r="M44" s="109"/>
    </row>
    <row r="45" spans="1:13" ht="15.75" thickBot="1" x14ac:dyDescent="0.3">
      <c r="A45" s="63"/>
      <c r="B45" s="32"/>
      <c r="C45" s="32">
        <f>+COUNTA(C43:C44)</f>
        <v>1</v>
      </c>
      <c r="D45" s="64"/>
      <c r="E45" s="64"/>
      <c r="F45" s="65">
        <f t="shared" ref="F45:K45" si="8">SUM(F44)</f>
        <v>30000</v>
      </c>
      <c r="G45" s="65">
        <f t="shared" si="8"/>
        <v>861</v>
      </c>
      <c r="H45" s="65">
        <f t="shared" si="8"/>
        <v>912</v>
      </c>
      <c r="I45" s="65">
        <f t="shared" si="8"/>
        <v>0</v>
      </c>
      <c r="J45" s="65">
        <f t="shared" si="8"/>
        <v>25</v>
      </c>
      <c r="K45" s="65">
        <f t="shared" si="8"/>
        <v>1798</v>
      </c>
      <c r="L45" s="66">
        <f>+F45-K45</f>
        <v>28202</v>
      </c>
      <c r="M45" s="109"/>
    </row>
    <row r="46" spans="1:13" ht="16.5" thickBot="1" x14ac:dyDescent="0.3">
      <c r="A46" s="37"/>
      <c r="B46" s="38"/>
      <c r="C46" s="61"/>
      <c r="D46" s="62"/>
      <c r="E46" s="62"/>
      <c r="F46" s="40"/>
      <c r="G46" s="40"/>
      <c r="H46" s="40"/>
      <c r="I46" s="40"/>
      <c r="J46" s="40"/>
      <c r="K46" s="40"/>
      <c r="L46" s="40"/>
      <c r="M46" s="109"/>
    </row>
    <row r="47" spans="1:13" ht="16.5" thickBot="1" x14ac:dyDescent="0.3">
      <c r="A47" s="69"/>
      <c r="B47" s="69" t="s">
        <v>75</v>
      </c>
      <c r="C47" s="70"/>
      <c r="D47" s="71"/>
      <c r="E47" s="71"/>
      <c r="F47" s="70"/>
      <c r="G47" s="70"/>
      <c r="H47" s="70"/>
      <c r="I47" s="70"/>
      <c r="J47" s="70"/>
      <c r="K47" s="70"/>
      <c r="L47" s="72"/>
      <c r="M47" s="109"/>
    </row>
    <row r="48" spans="1:13" ht="15.75" x14ac:dyDescent="0.25">
      <c r="A48" s="41">
        <v>691</v>
      </c>
      <c r="B48" s="13" t="s">
        <v>388</v>
      </c>
      <c r="C48" s="13" t="s">
        <v>76</v>
      </c>
      <c r="D48" s="58" t="s">
        <v>36</v>
      </c>
      <c r="E48" s="58" t="s">
        <v>30</v>
      </c>
      <c r="F48" s="15">
        <v>55000</v>
      </c>
      <c r="G48" s="15">
        <f t="shared" ref="G48:G53" si="9">+F48*2.87%</f>
        <v>1578.5</v>
      </c>
      <c r="H48" s="15">
        <f t="shared" ref="H48:H53" si="10">+F48*3.04%</f>
        <v>1672</v>
      </c>
      <c r="I48" s="15">
        <v>2559.6799999999998</v>
      </c>
      <c r="J48" s="15">
        <v>165</v>
      </c>
      <c r="K48" s="15">
        <f t="shared" ref="K48:K53" si="11">+G48+H48+I48+J48</f>
        <v>5975.18</v>
      </c>
      <c r="L48" s="16">
        <f>+F48-K48</f>
        <v>49024.82</v>
      </c>
      <c r="M48" s="109"/>
    </row>
    <row r="49" spans="1:13" ht="15.75" x14ac:dyDescent="0.25">
      <c r="A49" s="43">
        <v>490</v>
      </c>
      <c r="B49" s="18" t="s">
        <v>77</v>
      </c>
      <c r="C49" s="13" t="s">
        <v>76</v>
      </c>
      <c r="D49" s="23" t="s">
        <v>22</v>
      </c>
      <c r="E49" s="23" t="s">
        <v>30</v>
      </c>
      <c r="F49" s="20">
        <v>50000</v>
      </c>
      <c r="G49" s="20">
        <f t="shared" si="9"/>
        <v>1435</v>
      </c>
      <c r="H49" s="20">
        <f t="shared" si="10"/>
        <v>1520</v>
      </c>
      <c r="I49" s="20">
        <v>1854</v>
      </c>
      <c r="J49" s="20">
        <v>16329.47</v>
      </c>
      <c r="K49" s="20">
        <f t="shared" si="11"/>
        <v>21138.47</v>
      </c>
      <c r="L49" s="21">
        <f>+F49-K49</f>
        <v>28861.53</v>
      </c>
      <c r="M49" s="109"/>
    </row>
    <row r="50" spans="1:13" ht="15.75" x14ac:dyDescent="0.25">
      <c r="A50" s="43">
        <v>590</v>
      </c>
      <c r="B50" s="18" t="s">
        <v>78</v>
      </c>
      <c r="C50" s="18" t="s">
        <v>79</v>
      </c>
      <c r="D50" s="23" t="s">
        <v>22</v>
      </c>
      <c r="E50" s="23" t="s">
        <v>30</v>
      </c>
      <c r="F50" s="20">
        <v>48000</v>
      </c>
      <c r="G50" s="20">
        <f t="shared" si="9"/>
        <v>1377.6</v>
      </c>
      <c r="H50" s="20">
        <f t="shared" si="10"/>
        <v>1459.2</v>
      </c>
      <c r="I50" s="20">
        <v>1314.41</v>
      </c>
      <c r="J50" s="20">
        <v>1840.46</v>
      </c>
      <c r="K50" s="20">
        <f t="shared" si="11"/>
        <v>5991.67</v>
      </c>
      <c r="L50" s="21">
        <f>+F50-K50</f>
        <v>42008.33</v>
      </c>
      <c r="M50" s="109"/>
    </row>
    <row r="51" spans="1:13" ht="15.75" x14ac:dyDescent="0.25">
      <c r="A51" s="43" t="s">
        <v>80</v>
      </c>
      <c r="B51" s="67" t="s">
        <v>81</v>
      </c>
      <c r="C51" s="67" t="s">
        <v>82</v>
      </c>
      <c r="D51" s="19" t="s">
        <v>40</v>
      </c>
      <c r="E51" s="19" t="s">
        <v>30</v>
      </c>
      <c r="F51" s="68">
        <v>21500</v>
      </c>
      <c r="G51" s="20">
        <f t="shared" si="9"/>
        <v>617.04999999999995</v>
      </c>
      <c r="H51" s="20">
        <f t="shared" si="10"/>
        <v>653.6</v>
      </c>
      <c r="I51" s="20">
        <v>0</v>
      </c>
      <c r="J51" s="20">
        <v>4291</v>
      </c>
      <c r="K51" s="20">
        <f t="shared" si="11"/>
        <v>5561.65</v>
      </c>
      <c r="L51" s="21">
        <f>+F51-K51</f>
        <v>15938.35</v>
      </c>
      <c r="M51" s="109"/>
    </row>
    <row r="52" spans="1:13" ht="15.75" x14ac:dyDescent="0.25">
      <c r="A52" s="43" t="s">
        <v>83</v>
      </c>
      <c r="B52" s="18" t="s">
        <v>84</v>
      </c>
      <c r="C52" s="18" t="s">
        <v>56</v>
      </c>
      <c r="D52" s="19" t="s">
        <v>40</v>
      </c>
      <c r="E52" s="23" t="s">
        <v>30</v>
      </c>
      <c r="F52" s="20">
        <v>18000</v>
      </c>
      <c r="G52" s="20">
        <f t="shared" si="9"/>
        <v>516.6</v>
      </c>
      <c r="H52" s="20">
        <f t="shared" si="10"/>
        <v>547.20000000000005</v>
      </c>
      <c r="I52" s="20">
        <v>0</v>
      </c>
      <c r="J52" s="20">
        <v>8439.39</v>
      </c>
      <c r="K52" s="20">
        <f t="shared" si="11"/>
        <v>9503.1899999999987</v>
      </c>
      <c r="L52" s="21">
        <f>+F52-K52</f>
        <v>8496.8100000000013</v>
      </c>
      <c r="M52" s="109"/>
    </row>
    <row r="53" spans="1:13" ht="16.5" thickBot="1" x14ac:dyDescent="0.3">
      <c r="A53" s="45">
        <v>694</v>
      </c>
      <c r="B53" s="26" t="s">
        <v>85</v>
      </c>
      <c r="C53" s="26" t="s">
        <v>86</v>
      </c>
      <c r="D53" s="46" t="s">
        <v>40</v>
      </c>
      <c r="E53" s="27" t="s">
        <v>30</v>
      </c>
      <c r="F53" s="28">
        <v>18130.2</v>
      </c>
      <c r="G53" s="28">
        <f t="shared" si="9"/>
        <v>520.33673999999996</v>
      </c>
      <c r="H53" s="28">
        <f t="shared" si="10"/>
        <v>551.15808000000004</v>
      </c>
      <c r="I53" s="28">
        <v>0</v>
      </c>
      <c r="J53" s="28">
        <v>8424.52</v>
      </c>
      <c r="K53" s="28">
        <f t="shared" si="11"/>
        <v>9496.0148200000003</v>
      </c>
      <c r="L53" s="29">
        <v>8634.18</v>
      </c>
      <c r="M53" s="109"/>
    </row>
    <row r="54" spans="1:13" ht="16.5" thickBot="1" x14ac:dyDescent="0.3">
      <c r="A54" s="47"/>
      <c r="B54" s="34"/>
      <c r="C54" s="32">
        <f>+COUNTA(C48:C53)</f>
        <v>6</v>
      </c>
      <c r="D54" s="48"/>
      <c r="E54" s="48"/>
      <c r="F54" s="35">
        <f t="shared" ref="F54:K54" si="12">SUM(F48:F53)</f>
        <v>210630.2</v>
      </c>
      <c r="G54" s="35">
        <f t="shared" si="12"/>
        <v>6045.0867400000006</v>
      </c>
      <c r="H54" s="35">
        <f t="shared" si="12"/>
        <v>6403.1580800000002</v>
      </c>
      <c r="I54" s="35">
        <f t="shared" si="12"/>
        <v>5728.09</v>
      </c>
      <c r="J54" s="35">
        <f>SUM(J48:J53)</f>
        <v>39489.839999999997</v>
      </c>
      <c r="K54" s="35">
        <f t="shared" si="12"/>
        <v>57666.17482</v>
      </c>
      <c r="L54" s="36">
        <f>SUM(L48:L53)</f>
        <v>152964.01999999999</v>
      </c>
      <c r="M54" s="109"/>
    </row>
    <row r="55" spans="1:13" ht="16.5" thickBot="1" x14ac:dyDescent="0.3">
      <c r="A55" s="49"/>
      <c r="B55" s="50"/>
      <c r="C55" s="50"/>
      <c r="D55" s="51"/>
      <c r="E55" s="51"/>
      <c r="F55" s="50"/>
      <c r="G55" s="50"/>
      <c r="H55" s="50"/>
      <c r="I55" s="50"/>
      <c r="J55" s="50"/>
      <c r="K55" s="50"/>
      <c r="L55" s="50"/>
      <c r="M55" s="109"/>
    </row>
    <row r="56" spans="1:13" ht="16.5" thickBot="1" x14ac:dyDescent="0.3">
      <c r="A56" s="69"/>
      <c r="B56" s="69" t="s">
        <v>87</v>
      </c>
      <c r="C56" s="70"/>
      <c r="D56" s="71"/>
      <c r="E56" s="71"/>
      <c r="F56" s="70"/>
      <c r="G56" s="70"/>
      <c r="H56" s="70"/>
      <c r="I56" s="70"/>
      <c r="J56" s="70"/>
      <c r="K56" s="70"/>
      <c r="L56" s="72"/>
      <c r="M56" s="109"/>
    </row>
    <row r="57" spans="1:13" ht="15.75" x14ac:dyDescent="0.25">
      <c r="A57" s="41">
        <v>714</v>
      </c>
      <c r="B57" s="13" t="s">
        <v>88</v>
      </c>
      <c r="C57" s="13" t="s">
        <v>64</v>
      </c>
      <c r="D57" s="14" t="s">
        <v>40</v>
      </c>
      <c r="E57" s="58" t="s">
        <v>30</v>
      </c>
      <c r="F57" s="15">
        <v>30000</v>
      </c>
      <c r="G57" s="15">
        <f>+F57*2.87%</f>
        <v>861</v>
      </c>
      <c r="H57" s="15">
        <f>+F57*3.04%</f>
        <v>912</v>
      </c>
      <c r="I57" s="15">
        <v>0</v>
      </c>
      <c r="J57" s="15">
        <v>5191</v>
      </c>
      <c r="K57" s="15">
        <f>+G57+H57+I57+J57</f>
        <v>6964</v>
      </c>
      <c r="L57" s="16">
        <f>+F57-K57</f>
        <v>23036</v>
      </c>
      <c r="M57" s="109"/>
    </row>
    <row r="58" spans="1:13" ht="15.75" x14ac:dyDescent="0.25">
      <c r="A58" s="43">
        <v>682</v>
      </c>
      <c r="B58" s="18" t="s">
        <v>89</v>
      </c>
      <c r="C58" s="18" t="s">
        <v>90</v>
      </c>
      <c r="D58" s="23" t="s">
        <v>22</v>
      </c>
      <c r="E58" s="23" t="s">
        <v>18</v>
      </c>
      <c r="F58" s="20">
        <v>40000</v>
      </c>
      <c r="G58" s="20">
        <f>+F58*2.87%</f>
        <v>1148</v>
      </c>
      <c r="H58" s="20">
        <f>+F58*3.04%</f>
        <v>1216</v>
      </c>
      <c r="I58" s="20">
        <v>442.65</v>
      </c>
      <c r="J58" s="20">
        <v>125</v>
      </c>
      <c r="K58" s="20">
        <f>+G58+H58+I58+J58</f>
        <v>2931.65</v>
      </c>
      <c r="L58" s="21">
        <f>+F58-K58</f>
        <v>37068.35</v>
      </c>
      <c r="M58" s="109"/>
    </row>
    <row r="59" spans="1:13" ht="15.75" x14ac:dyDescent="0.25">
      <c r="A59" s="43" t="s">
        <v>91</v>
      </c>
      <c r="B59" s="18" t="s">
        <v>92</v>
      </c>
      <c r="C59" s="18" t="s">
        <v>90</v>
      </c>
      <c r="D59" s="23" t="s">
        <v>22</v>
      </c>
      <c r="E59" s="23" t="s">
        <v>18</v>
      </c>
      <c r="F59" s="20">
        <v>36000</v>
      </c>
      <c r="G59" s="20">
        <f>+F59*2.87%</f>
        <v>1033.2</v>
      </c>
      <c r="H59" s="20">
        <f>+F59*3.04%</f>
        <v>1094.4000000000001</v>
      </c>
      <c r="I59" s="20">
        <v>0</v>
      </c>
      <c r="J59" s="20">
        <v>125</v>
      </c>
      <c r="K59" s="20">
        <f>+G59+H59+I59+J59</f>
        <v>2252.6000000000004</v>
      </c>
      <c r="L59" s="21">
        <f>+F59-K59</f>
        <v>33747.4</v>
      </c>
      <c r="M59" s="109"/>
    </row>
    <row r="60" spans="1:13" ht="16.5" thickBot="1" x14ac:dyDescent="0.3">
      <c r="A60" s="45">
        <v>614</v>
      </c>
      <c r="B60" s="26" t="s">
        <v>93</v>
      </c>
      <c r="C60" s="26" t="s">
        <v>94</v>
      </c>
      <c r="D60" s="27" t="s">
        <v>22</v>
      </c>
      <c r="E60" s="27" t="s">
        <v>18</v>
      </c>
      <c r="F60" s="28">
        <v>24150</v>
      </c>
      <c r="G60" s="28">
        <f>+F60*2.87%</f>
        <v>693.10500000000002</v>
      </c>
      <c r="H60" s="28">
        <f>+F60*3.04%</f>
        <v>734.16</v>
      </c>
      <c r="I60" s="28">
        <v>0</v>
      </c>
      <c r="J60" s="28">
        <v>125</v>
      </c>
      <c r="K60" s="28">
        <f>+G60+H60+I60+J60</f>
        <v>1552.2649999999999</v>
      </c>
      <c r="L60" s="29">
        <v>22597.73</v>
      </c>
      <c r="M60" s="109"/>
    </row>
    <row r="61" spans="1:13" ht="16.5" thickBot="1" x14ac:dyDescent="0.3">
      <c r="A61" s="47"/>
      <c r="B61" s="34"/>
      <c r="C61" s="32">
        <f>+COUNTA(C56:C60)</f>
        <v>4</v>
      </c>
      <c r="D61" s="48"/>
      <c r="E61" s="48"/>
      <c r="F61" s="35">
        <f t="shared" ref="F61:L61" si="13">SUM(F57:F60)</f>
        <v>130150</v>
      </c>
      <c r="G61" s="35">
        <f t="shared" si="13"/>
        <v>3735.3049999999998</v>
      </c>
      <c r="H61" s="35">
        <f t="shared" si="13"/>
        <v>3956.56</v>
      </c>
      <c r="I61" s="35">
        <f t="shared" si="13"/>
        <v>442.65</v>
      </c>
      <c r="J61" s="35">
        <f t="shared" si="13"/>
        <v>5566</v>
      </c>
      <c r="K61" s="35">
        <f t="shared" si="13"/>
        <v>13700.514999999999</v>
      </c>
      <c r="L61" s="36">
        <f t="shared" si="13"/>
        <v>116449.48</v>
      </c>
      <c r="M61" s="109"/>
    </row>
    <row r="62" spans="1:13" ht="16.5" thickBot="1" x14ac:dyDescent="0.3">
      <c r="A62" s="49"/>
      <c r="B62" s="50"/>
      <c r="C62" s="50"/>
      <c r="D62" s="51"/>
      <c r="E62" s="51"/>
      <c r="F62" s="50"/>
      <c r="G62" s="50"/>
      <c r="H62" s="50"/>
      <c r="I62" s="50"/>
      <c r="J62" s="50"/>
      <c r="K62" s="50"/>
      <c r="L62" s="50"/>
      <c r="M62" s="109"/>
    </row>
    <row r="63" spans="1:13" ht="16.5" thickBot="1" x14ac:dyDescent="0.3">
      <c r="A63" s="69"/>
      <c r="B63" s="59" t="s">
        <v>95</v>
      </c>
      <c r="C63" s="70"/>
      <c r="D63" s="71"/>
      <c r="E63" s="71"/>
      <c r="F63" s="70"/>
      <c r="G63" s="70"/>
      <c r="H63" s="70"/>
      <c r="I63" s="70"/>
      <c r="J63" s="70"/>
      <c r="K63" s="70"/>
      <c r="L63" s="72"/>
      <c r="M63" s="109"/>
    </row>
    <row r="64" spans="1:13" ht="16.5" thickBot="1" x14ac:dyDescent="0.3">
      <c r="A64" s="43">
        <v>268</v>
      </c>
      <c r="B64" s="18" t="s">
        <v>96</v>
      </c>
      <c r="C64" s="18" t="s">
        <v>97</v>
      </c>
      <c r="D64" s="23" t="s">
        <v>22</v>
      </c>
      <c r="E64" s="23" t="s">
        <v>30</v>
      </c>
      <c r="F64" s="20">
        <v>50000</v>
      </c>
      <c r="G64" s="20">
        <f>+F64*2.87%</f>
        <v>1435</v>
      </c>
      <c r="H64" s="20">
        <f>+F64*3.04%</f>
        <v>1520</v>
      </c>
      <c r="I64" s="20">
        <v>1596.68</v>
      </c>
      <c r="J64" s="20">
        <v>1840.46</v>
      </c>
      <c r="K64" s="20">
        <f>+G64+H64+I64+J64</f>
        <v>6392.14</v>
      </c>
      <c r="L64" s="21">
        <f>+F64-K64</f>
        <v>43607.86</v>
      </c>
      <c r="M64" s="109"/>
    </row>
    <row r="65" spans="1:13" ht="16.5" thickBot="1" x14ac:dyDescent="0.3">
      <c r="A65" s="47"/>
      <c r="B65" s="34"/>
      <c r="C65" s="32">
        <f>+COUNTA(C64:C64)</f>
        <v>1</v>
      </c>
      <c r="D65" s="48"/>
      <c r="E65" s="48"/>
      <c r="F65" s="35">
        <f t="shared" ref="F65:L65" si="14">SUM(F64:F64)</f>
        <v>50000</v>
      </c>
      <c r="G65" s="35">
        <f t="shared" si="14"/>
        <v>1435</v>
      </c>
      <c r="H65" s="35">
        <f t="shared" si="14"/>
        <v>1520</v>
      </c>
      <c r="I65" s="35">
        <f t="shared" si="14"/>
        <v>1596.68</v>
      </c>
      <c r="J65" s="35">
        <f t="shared" si="14"/>
        <v>1840.46</v>
      </c>
      <c r="K65" s="35">
        <f t="shared" si="14"/>
        <v>6392.14</v>
      </c>
      <c r="L65" s="36">
        <f t="shared" si="14"/>
        <v>43607.86</v>
      </c>
      <c r="M65" s="109"/>
    </row>
    <row r="66" spans="1:13" ht="16.5" thickBot="1" x14ac:dyDescent="0.3">
      <c r="A66" s="49"/>
      <c r="B66" s="50"/>
      <c r="C66" s="50"/>
      <c r="D66" s="51"/>
      <c r="E66" s="51"/>
      <c r="F66" s="50"/>
      <c r="G66" s="50"/>
      <c r="H66" s="50"/>
      <c r="I66" s="50"/>
      <c r="J66" s="50"/>
      <c r="K66" s="50"/>
      <c r="L66" s="50"/>
      <c r="M66" s="109"/>
    </row>
    <row r="67" spans="1:13" ht="16.5" thickBot="1" x14ac:dyDescent="0.3">
      <c r="A67" s="69"/>
      <c r="B67" s="69" t="s">
        <v>98</v>
      </c>
      <c r="C67" s="70"/>
      <c r="D67" s="71"/>
      <c r="E67" s="71"/>
      <c r="F67" s="70"/>
      <c r="G67" s="70"/>
      <c r="H67" s="70"/>
      <c r="I67" s="70"/>
      <c r="J67" s="70"/>
      <c r="K67" s="70"/>
      <c r="L67" s="72"/>
      <c r="M67" s="109"/>
    </row>
    <row r="68" spans="1:13" ht="15.75" x14ac:dyDescent="0.25">
      <c r="A68" s="43">
        <v>709</v>
      </c>
      <c r="B68" s="18" t="s">
        <v>101</v>
      </c>
      <c r="C68" s="18" t="s">
        <v>39</v>
      </c>
      <c r="D68" s="19" t="s">
        <v>40</v>
      </c>
      <c r="E68" s="23" t="s">
        <v>30</v>
      </c>
      <c r="F68" s="77">
        <v>30000</v>
      </c>
      <c r="G68" s="20">
        <f>+F68*2.87%</f>
        <v>861</v>
      </c>
      <c r="H68" s="20">
        <f>+F68*3.04%</f>
        <v>912</v>
      </c>
      <c r="I68" s="20">
        <v>0</v>
      </c>
      <c r="J68" s="20">
        <v>5456.91</v>
      </c>
      <c r="K68" s="20">
        <f t="shared" ref="K68:K73" si="15">+G68+H68+I68+J68</f>
        <v>7229.91</v>
      </c>
      <c r="L68" s="21">
        <f>+F68-K68</f>
        <v>22770.09</v>
      </c>
      <c r="M68" s="109"/>
    </row>
    <row r="69" spans="1:13" ht="15.75" x14ac:dyDescent="0.25">
      <c r="A69" s="43" t="s">
        <v>102</v>
      </c>
      <c r="B69" s="18" t="s">
        <v>103</v>
      </c>
      <c r="C69" s="18" t="s">
        <v>39</v>
      </c>
      <c r="D69" s="19" t="s">
        <v>40</v>
      </c>
      <c r="E69" s="23" t="s">
        <v>18</v>
      </c>
      <c r="F69" s="77">
        <v>35000</v>
      </c>
      <c r="G69" s="20">
        <v>1004.5</v>
      </c>
      <c r="H69" s="20">
        <v>1064</v>
      </c>
      <c r="I69" s="20"/>
      <c r="J69" s="20">
        <v>3953.2</v>
      </c>
      <c r="K69" s="20">
        <f t="shared" si="15"/>
        <v>6021.7</v>
      </c>
      <c r="L69" s="21">
        <v>28978.3</v>
      </c>
      <c r="M69" s="109"/>
    </row>
    <row r="70" spans="1:13" ht="15.75" x14ac:dyDescent="0.25">
      <c r="A70" s="73">
        <v>201</v>
      </c>
      <c r="B70" s="74" t="s">
        <v>99</v>
      </c>
      <c r="C70" s="74" t="s">
        <v>64</v>
      </c>
      <c r="D70" s="75" t="s">
        <v>100</v>
      </c>
      <c r="E70" s="75" t="s">
        <v>30</v>
      </c>
      <c r="F70" s="76">
        <v>31500</v>
      </c>
      <c r="G70" s="15">
        <f>+F70*2.87%</f>
        <v>904.05</v>
      </c>
      <c r="H70" s="15">
        <f>+F70*3.04%</f>
        <v>957.6</v>
      </c>
      <c r="I70" s="15">
        <v>0</v>
      </c>
      <c r="J70" s="15">
        <v>7432.94</v>
      </c>
      <c r="K70" s="15">
        <f>+G70+H70+I70+J70</f>
        <v>9294.59</v>
      </c>
      <c r="L70" s="16">
        <f>+F70-K70</f>
        <v>22205.41</v>
      </c>
      <c r="M70" s="109"/>
    </row>
    <row r="71" spans="1:13" ht="15.75" x14ac:dyDescent="0.25">
      <c r="A71" s="43">
        <v>692</v>
      </c>
      <c r="B71" s="18" t="s">
        <v>104</v>
      </c>
      <c r="C71" s="18" t="s">
        <v>64</v>
      </c>
      <c r="D71" s="19" t="s">
        <v>40</v>
      </c>
      <c r="E71" s="23" t="s">
        <v>30</v>
      </c>
      <c r="F71" s="20">
        <v>31500</v>
      </c>
      <c r="G71" s="20">
        <f>+F71*2.87%</f>
        <v>904.05</v>
      </c>
      <c r="H71" s="20">
        <f>+F71*3.04%</f>
        <v>957.6</v>
      </c>
      <c r="I71" s="20">
        <v>0</v>
      </c>
      <c r="J71" s="20">
        <v>2291</v>
      </c>
      <c r="K71" s="20">
        <f t="shared" si="15"/>
        <v>4152.6499999999996</v>
      </c>
      <c r="L71" s="21">
        <f>+F71-K71</f>
        <v>27347.35</v>
      </c>
      <c r="M71" s="109"/>
    </row>
    <row r="72" spans="1:13" ht="15.75" x14ac:dyDescent="0.25">
      <c r="A72" s="43" t="s">
        <v>105</v>
      </c>
      <c r="B72" s="18" t="s">
        <v>393</v>
      </c>
      <c r="C72" s="18" t="s">
        <v>64</v>
      </c>
      <c r="D72" s="19" t="s">
        <v>40</v>
      </c>
      <c r="E72" s="23" t="s">
        <v>30</v>
      </c>
      <c r="F72" s="20">
        <v>30000</v>
      </c>
      <c r="G72" s="20">
        <f>+F72*2.87%</f>
        <v>861</v>
      </c>
      <c r="H72" s="20">
        <f>+F72*3.04%</f>
        <v>912</v>
      </c>
      <c r="I72" s="20">
        <v>0</v>
      </c>
      <c r="J72" s="20">
        <v>125</v>
      </c>
      <c r="K72" s="20">
        <f t="shared" si="15"/>
        <v>1898</v>
      </c>
      <c r="L72" s="21">
        <f>+F72-K72</f>
        <v>28102</v>
      </c>
      <c r="M72" s="109"/>
    </row>
    <row r="73" spans="1:13" ht="16.5" thickBot="1" x14ac:dyDescent="0.3">
      <c r="A73" s="45">
        <v>107</v>
      </c>
      <c r="B73" s="26" t="s">
        <v>106</v>
      </c>
      <c r="C73" s="26" t="s">
        <v>107</v>
      </c>
      <c r="D73" s="46" t="s">
        <v>40</v>
      </c>
      <c r="E73" s="27" t="s">
        <v>30</v>
      </c>
      <c r="F73" s="28">
        <v>18000</v>
      </c>
      <c r="G73" s="28">
        <f>+F73*2.87%</f>
        <v>516.6</v>
      </c>
      <c r="H73" s="28">
        <f>+F73*3.04%</f>
        <v>547.20000000000005</v>
      </c>
      <c r="I73" s="28">
        <v>0</v>
      </c>
      <c r="J73" s="28">
        <v>225</v>
      </c>
      <c r="K73" s="28">
        <f t="shared" si="15"/>
        <v>1288.8000000000002</v>
      </c>
      <c r="L73" s="29">
        <f>+F73-K73</f>
        <v>16711.2</v>
      </c>
      <c r="M73" s="109"/>
    </row>
    <row r="74" spans="1:13" ht="16.5" thickBot="1" x14ac:dyDescent="0.3">
      <c r="A74" s="47"/>
      <c r="B74" s="34"/>
      <c r="C74" s="32">
        <f>+COUNTA(C68:C73)</f>
        <v>6</v>
      </c>
      <c r="D74" s="48"/>
      <c r="E74" s="48"/>
      <c r="F74" s="35">
        <f t="shared" ref="F74:L74" si="16">SUM(F68:F73)</f>
        <v>176000</v>
      </c>
      <c r="G74" s="35">
        <f t="shared" si="16"/>
        <v>5051.2000000000007</v>
      </c>
      <c r="H74" s="35">
        <f t="shared" si="16"/>
        <v>5350.4</v>
      </c>
      <c r="I74" s="35">
        <f t="shared" si="16"/>
        <v>0</v>
      </c>
      <c r="J74" s="35">
        <f t="shared" si="16"/>
        <v>19484.05</v>
      </c>
      <c r="K74" s="35">
        <f t="shared" si="16"/>
        <v>29885.649999999998</v>
      </c>
      <c r="L74" s="36">
        <f t="shared" si="16"/>
        <v>146114.35</v>
      </c>
      <c r="M74" s="109"/>
    </row>
    <row r="75" spans="1:13" ht="16.5" thickBot="1" x14ac:dyDescent="0.3">
      <c r="A75" s="49"/>
      <c r="B75" s="50"/>
      <c r="C75" s="50"/>
      <c r="D75" s="51"/>
      <c r="E75" s="51"/>
      <c r="F75" s="50"/>
      <c r="G75" s="50"/>
      <c r="H75" s="50"/>
      <c r="I75" s="50"/>
      <c r="J75" s="50"/>
      <c r="K75" s="50"/>
      <c r="L75" s="50"/>
      <c r="M75" s="109"/>
    </row>
    <row r="76" spans="1:13" ht="16.5" thickBot="1" x14ac:dyDescent="0.3">
      <c r="A76" s="69"/>
      <c r="B76" s="69" t="s">
        <v>108</v>
      </c>
      <c r="C76" s="70"/>
      <c r="D76" s="71"/>
      <c r="E76" s="71"/>
      <c r="F76" s="70"/>
      <c r="G76" s="70"/>
      <c r="H76" s="70"/>
      <c r="I76" s="70"/>
      <c r="J76" s="70"/>
      <c r="K76" s="70"/>
      <c r="L76" s="72"/>
      <c r="M76" s="109"/>
    </row>
    <row r="77" spans="1:13" ht="15.75" x14ac:dyDescent="0.25">
      <c r="A77" s="41" t="s">
        <v>109</v>
      </c>
      <c r="B77" s="13" t="s">
        <v>110</v>
      </c>
      <c r="C77" s="13" t="s">
        <v>62</v>
      </c>
      <c r="D77" s="58" t="s">
        <v>36</v>
      </c>
      <c r="E77" s="58" t="s">
        <v>30</v>
      </c>
      <c r="F77" s="15">
        <v>80000</v>
      </c>
      <c r="G77" s="15">
        <f>+F77*2.87%</f>
        <v>2296</v>
      </c>
      <c r="H77" s="15">
        <f>+F77*3.04%</f>
        <v>2432</v>
      </c>
      <c r="I77" s="15">
        <v>6972</v>
      </c>
      <c r="J77" s="15">
        <v>11246.46</v>
      </c>
      <c r="K77" s="15">
        <f>+G77+H77+I77+J77</f>
        <v>22946.46</v>
      </c>
      <c r="L77" s="16">
        <f>+F77-K77</f>
        <v>57053.54</v>
      </c>
      <c r="M77" s="109"/>
    </row>
    <row r="78" spans="1:13" ht="16.5" thickBot="1" x14ac:dyDescent="0.3">
      <c r="A78" s="78">
        <v>773</v>
      </c>
      <c r="B78" s="26" t="s">
        <v>111</v>
      </c>
      <c r="C78" s="80" t="s">
        <v>112</v>
      </c>
      <c r="D78" s="27" t="s">
        <v>36</v>
      </c>
      <c r="E78" s="27" t="s">
        <v>30</v>
      </c>
      <c r="F78" s="28">
        <v>36000</v>
      </c>
      <c r="G78" s="28">
        <f>+F78*2.87%</f>
        <v>1033.2</v>
      </c>
      <c r="H78" s="28">
        <f>+F78*3.04%</f>
        <v>1094.4000000000001</v>
      </c>
      <c r="I78" s="28">
        <v>0</v>
      </c>
      <c r="J78" s="28">
        <v>25</v>
      </c>
      <c r="K78" s="28">
        <f>+G78+H78+I78+J78</f>
        <v>2152.6000000000004</v>
      </c>
      <c r="L78" s="29">
        <f>+F78-K78</f>
        <v>33847.4</v>
      </c>
      <c r="M78" s="109"/>
    </row>
    <row r="79" spans="1:13" ht="16.5" thickBot="1" x14ac:dyDescent="0.3">
      <c r="A79" s="47"/>
      <c r="B79" s="34"/>
      <c r="C79" s="32">
        <f>+COUNTA(C77:C78)</f>
        <v>2</v>
      </c>
      <c r="D79" s="48"/>
      <c r="E79" s="48"/>
      <c r="F79" s="35">
        <f>SUM(F77:F78)</f>
        <v>116000</v>
      </c>
      <c r="G79" s="35">
        <f>SUM(G77:G78)</f>
        <v>3329.2</v>
      </c>
      <c r="H79" s="35">
        <f>SUM(H77:H78)</f>
        <v>3526.4</v>
      </c>
      <c r="I79" s="35">
        <f>SUM(I77)</f>
        <v>6972</v>
      </c>
      <c r="J79" s="35">
        <f>SUM(J77:J78)</f>
        <v>11271.46</v>
      </c>
      <c r="K79" s="35">
        <f>SUM(K77:K78)</f>
        <v>25099.059999999998</v>
      </c>
      <c r="L79" s="36">
        <f>SUM(L77:L78)</f>
        <v>90900.94</v>
      </c>
      <c r="M79" s="109"/>
    </row>
    <row r="80" spans="1:13" ht="15.75" x14ac:dyDescent="0.25">
      <c r="A80" s="37"/>
      <c r="B80" s="38"/>
      <c r="C80" s="61"/>
      <c r="D80" s="62"/>
      <c r="E80" s="62"/>
      <c r="F80" s="40"/>
      <c r="G80" s="40"/>
      <c r="H80" s="40"/>
      <c r="I80" s="40"/>
      <c r="J80" s="40"/>
      <c r="K80" s="40"/>
      <c r="L80" s="40"/>
      <c r="M80" s="109"/>
    </row>
    <row r="81" spans="1:13" ht="15.75" x14ac:dyDescent="0.25">
      <c r="A81" s="37"/>
      <c r="B81" s="38"/>
      <c r="C81" s="61"/>
      <c r="D81" s="62"/>
      <c r="E81" s="62"/>
      <c r="F81" s="40"/>
      <c r="G81" s="40"/>
      <c r="H81" s="40"/>
      <c r="I81" s="40"/>
      <c r="J81" s="40"/>
      <c r="K81" s="40"/>
      <c r="L81" s="40"/>
      <c r="M81" s="109"/>
    </row>
    <row r="82" spans="1:13" ht="15.75" x14ac:dyDescent="0.25">
      <c r="A82" s="37"/>
      <c r="B82" s="38"/>
      <c r="C82" s="61"/>
      <c r="D82" s="62"/>
      <c r="E82" s="62"/>
      <c r="F82" s="40"/>
      <c r="G82" s="40"/>
      <c r="H82" s="40"/>
      <c r="I82" s="40"/>
      <c r="J82" s="40"/>
      <c r="K82" s="40"/>
      <c r="L82" s="40"/>
      <c r="M82" s="109"/>
    </row>
    <row r="83" spans="1:13" ht="16.5" thickBot="1" x14ac:dyDescent="0.3">
      <c r="A83" s="49"/>
      <c r="B83" s="50"/>
      <c r="C83" s="50"/>
      <c r="D83" s="51"/>
      <c r="E83" s="51"/>
      <c r="F83" s="50"/>
      <c r="G83" s="50"/>
      <c r="H83" s="50"/>
      <c r="I83" s="50"/>
      <c r="J83" s="50"/>
      <c r="K83" s="50"/>
      <c r="L83" s="50"/>
      <c r="M83" s="109"/>
    </row>
    <row r="84" spans="1:13" ht="16.5" thickBot="1" x14ac:dyDescent="0.3">
      <c r="A84" s="69"/>
      <c r="B84" s="69" t="s">
        <v>113</v>
      </c>
      <c r="C84" s="70"/>
      <c r="D84" s="71"/>
      <c r="E84" s="71"/>
      <c r="F84" s="70"/>
      <c r="G84" s="70"/>
      <c r="H84" s="70"/>
      <c r="I84" s="70"/>
      <c r="J84" s="70"/>
      <c r="K84" s="70"/>
      <c r="L84" s="72"/>
      <c r="M84" s="109"/>
    </row>
    <row r="85" spans="1:13" ht="15.75" x14ac:dyDescent="0.25">
      <c r="A85" s="41" t="s">
        <v>114</v>
      </c>
      <c r="B85" s="13" t="s">
        <v>115</v>
      </c>
      <c r="C85" s="13" t="s">
        <v>62</v>
      </c>
      <c r="D85" s="58" t="s">
        <v>22</v>
      </c>
      <c r="E85" s="58" t="s">
        <v>18</v>
      </c>
      <c r="F85" s="15">
        <v>40000</v>
      </c>
      <c r="G85" s="15">
        <f>+F85*2.87%</f>
        <v>1148</v>
      </c>
      <c r="H85" s="15">
        <f>+F85*3.04%</f>
        <v>1216</v>
      </c>
      <c r="I85" s="15">
        <v>442.65</v>
      </c>
      <c r="J85" s="15">
        <v>16877.240000000002</v>
      </c>
      <c r="K85" s="15">
        <f>+G85+H85+I85+J85</f>
        <v>19683.890000000003</v>
      </c>
      <c r="L85" s="16">
        <f>+F85-K85</f>
        <v>20316.109999999997</v>
      </c>
      <c r="M85" s="109"/>
    </row>
    <row r="86" spans="1:13" ht="15.75" x14ac:dyDescent="0.25">
      <c r="A86" s="43" t="s">
        <v>116</v>
      </c>
      <c r="B86" s="18" t="s">
        <v>117</v>
      </c>
      <c r="C86" s="18" t="s">
        <v>118</v>
      </c>
      <c r="D86" s="23" t="s">
        <v>36</v>
      </c>
      <c r="E86" s="23" t="s">
        <v>30</v>
      </c>
      <c r="F86" s="20">
        <v>31500</v>
      </c>
      <c r="G86" s="20">
        <f>+F86*2.87%</f>
        <v>904.05</v>
      </c>
      <c r="H86" s="20">
        <f>+F86*3.04%</f>
        <v>957.6</v>
      </c>
      <c r="I86" s="20">
        <v>0</v>
      </c>
      <c r="J86" s="20">
        <v>12820.98</v>
      </c>
      <c r="K86" s="20">
        <f>+G86+H86+I86+J86</f>
        <v>14682.63</v>
      </c>
      <c r="L86" s="21">
        <f>+F86-K86</f>
        <v>16817.370000000003</v>
      </c>
      <c r="M86" s="109"/>
    </row>
    <row r="87" spans="1:13" ht="16.5" thickBot="1" x14ac:dyDescent="0.3">
      <c r="A87" s="45" t="s">
        <v>119</v>
      </c>
      <c r="B87" s="80" t="s">
        <v>120</v>
      </c>
      <c r="C87" s="26" t="s">
        <v>121</v>
      </c>
      <c r="D87" s="46" t="s">
        <v>40</v>
      </c>
      <c r="E87" s="81" t="s">
        <v>18</v>
      </c>
      <c r="F87" s="82">
        <v>26250</v>
      </c>
      <c r="G87" s="28">
        <f>+F87*2.87%</f>
        <v>753.375</v>
      </c>
      <c r="H87" s="28">
        <f>+F87*3.04%</f>
        <v>798</v>
      </c>
      <c r="I87" s="28">
        <v>0</v>
      </c>
      <c r="J87" s="28">
        <v>2191</v>
      </c>
      <c r="K87" s="28">
        <f>+G87+H87+I87+J87</f>
        <v>3742.375</v>
      </c>
      <c r="L87" s="29">
        <v>22507.62</v>
      </c>
      <c r="M87" s="109"/>
    </row>
    <row r="88" spans="1:13" ht="16.5" thickBot="1" x14ac:dyDescent="0.3">
      <c r="A88" s="47"/>
      <c r="B88" s="34"/>
      <c r="C88" s="32">
        <f>+COUNTA(C85:C87)</f>
        <v>3</v>
      </c>
      <c r="D88" s="48"/>
      <c r="E88" s="48"/>
      <c r="F88" s="35">
        <f t="shared" ref="F88:K88" si="17">SUM(F85:F87)</f>
        <v>97750</v>
      </c>
      <c r="G88" s="35">
        <f t="shared" si="17"/>
        <v>2805.4250000000002</v>
      </c>
      <c r="H88" s="35">
        <f t="shared" si="17"/>
        <v>2971.6</v>
      </c>
      <c r="I88" s="35">
        <f t="shared" si="17"/>
        <v>442.65</v>
      </c>
      <c r="J88" s="35">
        <f t="shared" si="17"/>
        <v>31889.22</v>
      </c>
      <c r="K88" s="35">
        <f t="shared" si="17"/>
        <v>38108.895000000004</v>
      </c>
      <c r="L88" s="36">
        <f>SUM(L85:L87)</f>
        <v>59641.099999999991</v>
      </c>
      <c r="M88" s="109"/>
    </row>
    <row r="89" spans="1:13" ht="16.5" thickBot="1" x14ac:dyDescent="0.3">
      <c r="A89" s="37"/>
      <c r="B89" s="38"/>
      <c r="C89" s="61"/>
      <c r="D89" s="62"/>
      <c r="E89" s="62"/>
      <c r="F89" s="40"/>
      <c r="G89" s="40"/>
      <c r="H89" s="40"/>
      <c r="I89" s="40"/>
      <c r="J89" s="40"/>
      <c r="K89" s="40"/>
      <c r="L89" s="40"/>
      <c r="M89" s="109"/>
    </row>
    <row r="90" spans="1:13" ht="16.5" thickBot="1" x14ac:dyDescent="0.3">
      <c r="A90" s="69"/>
      <c r="B90" s="69" t="s">
        <v>122</v>
      </c>
      <c r="C90" s="70"/>
      <c r="D90" s="71"/>
      <c r="E90" s="71"/>
      <c r="F90" s="70"/>
      <c r="G90" s="70"/>
      <c r="H90" s="70"/>
      <c r="I90" s="70"/>
      <c r="J90" s="70"/>
      <c r="K90" s="70"/>
      <c r="L90" s="72"/>
      <c r="M90" s="109"/>
    </row>
    <row r="91" spans="1:13" ht="16.5" thickBot="1" x14ac:dyDescent="0.3">
      <c r="A91" s="52" t="s">
        <v>123</v>
      </c>
      <c r="B91" s="53" t="s">
        <v>124</v>
      </c>
      <c r="C91" s="53" t="s">
        <v>125</v>
      </c>
      <c r="D91" s="55" t="s">
        <v>36</v>
      </c>
      <c r="E91" s="55" t="s">
        <v>126</v>
      </c>
      <c r="F91" s="56">
        <v>48000</v>
      </c>
      <c r="G91" s="56">
        <f>+F91*2.87%</f>
        <v>1377.6</v>
      </c>
      <c r="H91" s="56">
        <f>+F91*3.04%</f>
        <v>1459.2</v>
      </c>
      <c r="I91" s="56">
        <v>1314.41</v>
      </c>
      <c r="J91" s="56">
        <v>10913.18</v>
      </c>
      <c r="K91" s="56">
        <f>+G91+H91+I91+J91</f>
        <v>15064.39</v>
      </c>
      <c r="L91" s="57">
        <f>+F91-K91</f>
        <v>32935.61</v>
      </c>
      <c r="M91" s="109"/>
    </row>
    <row r="92" spans="1:13" ht="16.5" thickBot="1" x14ac:dyDescent="0.3">
      <c r="A92" s="47"/>
      <c r="B92" s="34"/>
      <c r="C92" s="32">
        <f>+COUNTA(C90:C91)</f>
        <v>1</v>
      </c>
      <c r="D92" s="48"/>
      <c r="E92" s="48"/>
      <c r="F92" s="35">
        <f t="shared" ref="F92:L92" si="18">SUM(F91)</f>
        <v>48000</v>
      </c>
      <c r="G92" s="35">
        <f t="shared" si="18"/>
        <v>1377.6</v>
      </c>
      <c r="H92" s="35">
        <f t="shared" si="18"/>
        <v>1459.2</v>
      </c>
      <c r="I92" s="35">
        <f t="shared" si="18"/>
        <v>1314.41</v>
      </c>
      <c r="J92" s="35">
        <f t="shared" si="18"/>
        <v>10913.18</v>
      </c>
      <c r="K92" s="35">
        <f t="shared" si="18"/>
        <v>15064.39</v>
      </c>
      <c r="L92" s="36">
        <f t="shared" si="18"/>
        <v>32935.61</v>
      </c>
      <c r="M92" s="109"/>
    </row>
    <row r="93" spans="1:13" ht="16.5" thickBot="1" x14ac:dyDescent="0.3">
      <c r="A93" s="37"/>
      <c r="B93" s="38"/>
      <c r="C93" s="61"/>
      <c r="D93" s="62"/>
      <c r="E93" s="62"/>
      <c r="F93" s="40"/>
      <c r="G93" s="40"/>
      <c r="H93" s="40"/>
      <c r="I93" s="40"/>
      <c r="J93" s="40"/>
      <c r="K93" s="40"/>
      <c r="L93" s="40"/>
      <c r="M93" s="109"/>
    </row>
    <row r="94" spans="1:13" ht="16.5" thickBot="1" x14ac:dyDescent="0.3">
      <c r="A94" s="69"/>
      <c r="B94" s="69" t="s">
        <v>127</v>
      </c>
      <c r="C94" s="70"/>
      <c r="D94" s="71"/>
      <c r="E94" s="71"/>
      <c r="F94" s="70"/>
      <c r="G94" s="70"/>
      <c r="H94" s="70"/>
      <c r="I94" s="70"/>
      <c r="J94" s="70"/>
      <c r="K94" s="70"/>
      <c r="L94" s="72"/>
      <c r="M94" s="109"/>
    </row>
    <row r="95" spans="1:13" ht="15.75" x14ac:dyDescent="0.25">
      <c r="A95" s="43" t="s">
        <v>128</v>
      </c>
      <c r="B95" s="18" t="s">
        <v>129</v>
      </c>
      <c r="C95" s="18" t="s">
        <v>130</v>
      </c>
      <c r="D95" s="23" t="s">
        <v>40</v>
      </c>
      <c r="E95" s="23" t="s">
        <v>18</v>
      </c>
      <c r="F95" s="20">
        <v>35000</v>
      </c>
      <c r="G95" s="20">
        <f t="shared" ref="G95:G114" si="19">+F95*2.87%</f>
        <v>1004.5</v>
      </c>
      <c r="H95" s="20">
        <f t="shared" ref="H95:H114" si="20">+F95*3.04%</f>
        <v>1064</v>
      </c>
      <c r="I95" s="20">
        <v>0</v>
      </c>
      <c r="J95" s="20">
        <v>10100.040000000001</v>
      </c>
      <c r="K95" s="20">
        <f t="shared" ref="K95:K114" si="21">+G95+H95+I95+J95</f>
        <v>12168.54</v>
      </c>
      <c r="L95" s="21">
        <f t="shared" ref="L95:L114" si="22">+F95-K95</f>
        <v>22831.46</v>
      </c>
      <c r="M95" s="109"/>
    </row>
    <row r="96" spans="1:13" ht="15.75" x14ac:dyDescent="0.25">
      <c r="A96" s="43" t="s">
        <v>131</v>
      </c>
      <c r="B96" s="18" t="s">
        <v>132</v>
      </c>
      <c r="C96" s="18" t="s">
        <v>133</v>
      </c>
      <c r="D96" s="23" t="s">
        <v>40</v>
      </c>
      <c r="E96" s="23" t="s">
        <v>18</v>
      </c>
      <c r="F96" s="20">
        <v>40000</v>
      </c>
      <c r="G96" s="20">
        <f t="shared" si="19"/>
        <v>1148</v>
      </c>
      <c r="H96" s="20">
        <f t="shared" si="20"/>
        <v>1216</v>
      </c>
      <c r="I96" s="20">
        <v>442.65</v>
      </c>
      <c r="J96" s="20">
        <v>125</v>
      </c>
      <c r="K96" s="20">
        <f t="shared" si="21"/>
        <v>2931.65</v>
      </c>
      <c r="L96" s="21">
        <f t="shared" si="22"/>
        <v>37068.35</v>
      </c>
      <c r="M96" s="109"/>
    </row>
    <row r="97" spans="1:13" ht="15.75" x14ac:dyDescent="0.25">
      <c r="A97" s="43" t="s">
        <v>134</v>
      </c>
      <c r="B97" s="18" t="s">
        <v>135</v>
      </c>
      <c r="C97" s="18" t="s">
        <v>136</v>
      </c>
      <c r="D97" s="23" t="s">
        <v>40</v>
      </c>
      <c r="E97" s="23" t="s">
        <v>18</v>
      </c>
      <c r="F97" s="20">
        <v>15400</v>
      </c>
      <c r="G97" s="20">
        <f t="shared" si="19"/>
        <v>441.98</v>
      </c>
      <c r="H97" s="20">
        <f t="shared" si="20"/>
        <v>468.16</v>
      </c>
      <c r="I97" s="20">
        <v>0</v>
      </c>
      <c r="J97" s="20">
        <v>125</v>
      </c>
      <c r="K97" s="20">
        <f t="shared" si="21"/>
        <v>1035.1400000000001</v>
      </c>
      <c r="L97" s="21">
        <f t="shared" si="22"/>
        <v>14364.86</v>
      </c>
      <c r="M97" s="109"/>
    </row>
    <row r="98" spans="1:13" ht="15.75" x14ac:dyDescent="0.25">
      <c r="A98" s="43" t="s">
        <v>137</v>
      </c>
      <c r="B98" s="18" t="s">
        <v>138</v>
      </c>
      <c r="C98" s="18" t="s">
        <v>136</v>
      </c>
      <c r="D98" s="23" t="s">
        <v>40</v>
      </c>
      <c r="E98" s="23" t="s">
        <v>18</v>
      </c>
      <c r="F98" s="20">
        <v>20000</v>
      </c>
      <c r="G98" s="20">
        <f t="shared" si="19"/>
        <v>574</v>
      </c>
      <c r="H98" s="20">
        <f t="shared" si="20"/>
        <v>608</v>
      </c>
      <c r="I98" s="20">
        <v>0</v>
      </c>
      <c r="J98" s="20">
        <v>12244.22</v>
      </c>
      <c r="K98" s="20">
        <f t="shared" si="21"/>
        <v>13426.22</v>
      </c>
      <c r="L98" s="21">
        <f t="shared" si="22"/>
        <v>6573.7800000000007</v>
      </c>
      <c r="M98" s="109"/>
    </row>
    <row r="99" spans="1:13" ht="15.75" x14ac:dyDescent="0.25">
      <c r="A99" s="43" t="s">
        <v>139</v>
      </c>
      <c r="B99" s="18" t="s">
        <v>140</v>
      </c>
      <c r="C99" s="18" t="s">
        <v>136</v>
      </c>
      <c r="D99" s="23" t="s">
        <v>40</v>
      </c>
      <c r="E99" s="23" t="s">
        <v>18</v>
      </c>
      <c r="F99" s="20">
        <v>18700</v>
      </c>
      <c r="G99" s="20">
        <f t="shared" si="19"/>
        <v>536.68999999999994</v>
      </c>
      <c r="H99" s="20">
        <f t="shared" si="20"/>
        <v>568.48</v>
      </c>
      <c r="I99" s="20">
        <v>0</v>
      </c>
      <c r="J99" s="20">
        <v>5439.33</v>
      </c>
      <c r="K99" s="20">
        <f t="shared" si="21"/>
        <v>6544.5</v>
      </c>
      <c r="L99" s="21">
        <f t="shared" si="22"/>
        <v>12155.5</v>
      </c>
      <c r="M99" s="109"/>
    </row>
    <row r="100" spans="1:13" ht="15.75" x14ac:dyDescent="0.25">
      <c r="A100" s="43" t="s">
        <v>141</v>
      </c>
      <c r="B100" s="18" t="s">
        <v>142</v>
      </c>
      <c r="C100" s="18" t="s">
        <v>136</v>
      </c>
      <c r="D100" s="23" t="s">
        <v>40</v>
      </c>
      <c r="E100" s="23" t="s">
        <v>18</v>
      </c>
      <c r="F100" s="20">
        <v>15400</v>
      </c>
      <c r="G100" s="20">
        <f t="shared" si="19"/>
        <v>441.98</v>
      </c>
      <c r="H100" s="20">
        <f t="shared" si="20"/>
        <v>468.16</v>
      </c>
      <c r="I100" s="20">
        <v>0</v>
      </c>
      <c r="J100" s="20">
        <v>9439.2099999999991</v>
      </c>
      <c r="K100" s="20">
        <f>+G100+H100+I100+J100</f>
        <v>10349.349999999999</v>
      </c>
      <c r="L100" s="21">
        <f t="shared" si="22"/>
        <v>5050.6500000000015</v>
      </c>
      <c r="M100" s="109"/>
    </row>
    <row r="101" spans="1:13" ht="15.75" x14ac:dyDescent="0.25">
      <c r="A101" s="43" t="s">
        <v>143</v>
      </c>
      <c r="B101" s="18" t="s">
        <v>144</v>
      </c>
      <c r="C101" s="18" t="s">
        <v>145</v>
      </c>
      <c r="D101" s="23" t="s">
        <v>40</v>
      </c>
      <c r="E101" s="23" t="s">
        <v>18</v>
      </c>
      <c r="F101" s="20">
        <v>22000</v>
      </c>
      <c r="G101" s="20">
        <f t="shared" si="19"/>
        <v>631.4</v>
      </c>
      <c r="H101" s="20">
        <f t="shared" si="20"/>
        <v>668.8</v>
      </c>
      <c r="I101" s="20"/>
      <c r="J101" s="20">
        <v>3381.83</v>
      </c>
      <c r="K101" s="20">
        <f t="shared" si="21"/>
        <v>4682.03</v>
      </c>
      <c r="L101" s="21">
        <f t="shared" si="22"/>
        <v>17317.97</v>
      </c>
      <c r="M101" s="109"/>
    </row>
    <row r="102" spans="1:13" ht="15.75" x14ac:dyDescent="0.25">
      <c r="A102" s="43" t="s">
        <v>147</v>
      </c>
      <c r="B102" s="18" t="s">
        <v>148</v>
      </c>
      <c r="C102" s="18" t="s">
        <v>146</v>
      </c>
      <c r="D102" s="23" t="s">
        <v>40</v>
      </c>
      <c r="E102" s="23" t="s">
        <v>30</v>
      </c>
      <c r="F102" s="20">
        <v>15400</v>
      </c>
      <c r="G102" s="20">
        <f t="shared" si="19"/>
        <v>441.98</v>
      </c>
      <c r="H102" s="20">
        <f t="shared" si="20"/>
        <v>468.16</v>
      </c>
      <c r="I102" s="20">
        <v>0</v>
      </c>
      <c r="J102" s="20">
        <v>9496.6299999999992</v>
      </c>
      <c r="K102" s="20">
        <f t="shared" si="21"/>
        <v>10406.769999999999</v>
      </c>
      <c r="L102" s="21">
        <f t="shared" si="22"/>
        <v>4993.2300000000014</v>
      </c>
      <c r="M102" s="109"/>
    </row>
    <row r="103" spans="1:13" ht="15.75" x14ac:dyDescent="0.25">
      <c r="A103" s="43" t="s">
        <v>149</v>
      </c>
      <c r="B103" s="18" t="s">
        <v>150</v>
      </c>
      <c r="C103" s="18" t="s">
        <v>146</v>
      </c>
      <c r="D103" s="23" t="s">
        <v>36</v>
      </c>
      <c r="E103" s="23" t="s">
        <v>30</v>
      </c>
      <c r="F103" s="20">
        <v>20400</v>
      </c>
      <c r="G103" s="20">
        <f t="shared" si="19"/>
        <v>585.48</v>
      </c>
      <c r="H103" s="20">
        <f t="shared" si="20"/>
        <v>620.16</v>
      </c>
      <c r="I103" s="20">
        <v>0</v>
      </c>
      <c r="J103" s="20">
        <v>2427</v>
      </c>
      <c r="K103" s="20">
        <f t="shared" si="21"/>
        <v>3632.64</v>
      </c>
      <c r="L103" s="21">
        <f t="shared" si="22"/>
        <v>16767.36</v>
      </c>
      <c r="M103" s="109"/>
    </row>
    <row r="104" spans="1:13" ht="15.75" x14ac:dyDescent="0.25">
      <c r="A104" s="43" t="s">
        <v>151</v>
      </c>
      <c r="B104" s="18" t="s">
        <v>152</v>
      </c>
      <c r="C104" s="18" t="s">
        <v>146</v>
      </c>
      <c r="D104" s="23" t="s">
        <v>40</v>
      </c>
      <c r="E104" s="23" t="s">
        <v>30</v>
      </c>
      <c r="F104" s="20">
        <v>15400</v>
      </c>
      <c r="G104" s="20">
        <f t="shared" si="19"/>
        <v>441.98</v>
      </c>
      <c r="H104" s="20">
        <f t="shared" si="20"/>
        <v>468.16</v>
      </c>
      <c r="I104" s="20">
        <v>0</v>
      </c>
      <c r="J104" s="20">
        <v>125</v>
      </c>
      <c r="K104" s="20">
        <f t="shared" si="21"/>
        <v>1035.1400000000001</v>
      </c>
      <c r="L104" s="21">
        <f t="shared" si="22"/>
        <v>14364.86</v>
      </c>
      <c r="M104" s="109"/>
    </row>
    <row r="105" spans="1:13" ht="15.75" x14ac:dyDescent="0.25">
      <c r="A105" s="43" t="s">
        <v>153</v>
      </c>
      <c r="B105" s="18" t="s">
        <v>154</v>
      </c>
      <c r="C105" s="18" t="s">
        <v>146</v>
      </c>
      <c r="D105" s="23" t="s">
        <v>40</v>
      </c>
      <c r="E105" s="23" t="s">
        <v>30</v>
      </c>
      <c r="F105" s="20">
        <v>15400</v>
      </c>
      <c r="G105" s="20">
        <f t="shared" si="19"/>
        <v>441.98</v>
      </c>
      <c r="H105" s="20">
        <f t="shared" si="20"/>
        <v>468.16</v>
      </c>
      <c r="I105" s="20">
        <v>0</v>
      </c>
      <c r="J105" s="20">
        <v>1391.76</v>
      </c>
      <c r="K105" s="20">
        <f t="shared" si="21"/>
        <v>2301.9</v>
      </c>
      <c r="L105" s="21">
        <f t="shared" si="22"/>
        <v>13098.1</v>
      </c>
      <c r="M105" s="109"/>
    </row>
    <row r="106" spans="1:13" ht="15.75" x14ac:dyDescent="0.25">
      <c r="A106" s="43" t="s">
        <v>155</v>
      </c>
      <c r="B106" s="18" t="s">
        <v>156</v>
      </c>
      <c r="C106" s="18" t="s">
        <v>146</v>
      </c>
      <c r="D106" s="23" t="s">
        <v>40</v>
      </c>
      <c r="E106" s="23" t="s">
        <v>30</v>
      </c>
      <c r="F106" s="20">
        <v>15400</v>
      </c>
      <c r="G106" s="20">
        <f t="shared" si="19"/>
        <v>441.98</v>
      </c>
      <c r="H106" s="20">
        <f t="shared" si="20"/>
        <v>468.16</v>
      </c>
      <c r="I106" s="20">
        <v>0</v>
      </c>
      <c r="J106" s="20">
        <v>4746.42</v>
      </c>
      <c r="K106" s="20">
        <f t="shared" si="21"/>
        <v>5656.56</v>
      </c>
      <c r="L106" s="21">
        <f t="shared" si="22"/>
        <v>9743.4399999999987</v>
      </c>
      <c r="M106" s="109"/>
    </row>
    <row r="107" spans="1:13" ht="15.75" x14ac:dyDescent="0.25">
      <c r="A107" s="43" t="s">
        <v>157</v>
      </c>
      <c r="B107" s="18" t="s">
        <v>158</v>
      </c>
      <c r="C107" s="18" t="s">
        <v>146</v>
      </c>
      <c r="D107" s="23" t="s">
        <v>40</v>
      </c>
      <c r="E107" s="23" t="s">
        <v>30</v>
      </c>
      <c r="F107" s="20">
        <v>15400</v>
      </c>
      <c r="G107" s="20">
        <f t="shared" si="19"/>
        <v>441.98</v>
      </c>
      <c r="H107" s="20">
        <f t="shared" si="20"/>
        <v>468.16</v>
      </c>
      <c r="I107" s="20">
        <v>0</v>
      </c>
      <c r="J107" s="20">
        <v>4119.55</v>
      </c>
      <c r="K107" s="20">
        <f t="shared" si="21"/>
        <v>5029.6900000000005</v>
      </c>
      <c r="L107" s="21">
        <f t="shared" si="22"/>
        <v>10370.31</v>
      </c>
      <c r="M107" s="109"/>
    </row>
    <row r="108" spans="1:13" ht="15.75" x14ac:dyDescent="0.25">
      <c r="A108" s="43" t="s">
        <v>159</v>
      </c>
      <c r="B108" s="18" t="s">
        <v>160</v>
      </c>
      <c r="C108" s="18" t="s">
        <v>146</v>
      </c>
      <c r="D108" s="23" t="s">
        <v>40</v>
      </c>
      <c r="E108" s="23" t="s">
        <v>18</v>
      </c>
      <c r="F108" s="20">
        <v>15400</v>
      </c>
      <c r="G108" s="20">
        <f t="shared" si="19"/>
        <v>441.98</v>
      </c>
      <c r="H108" s="20">
        <f t="shared" si="20"/>
        <v>468.16</v>
      </c>
      <c r="I108" s="20">
        <v>0</v>
      </c>
      <c r="J108" s="20">
        <v>9882.15</v>
      </c>
      <c r="K108" s="20">
        <f t="shared" si="21"/>
        <v>10792.289999999999</v>
      </c>
      <c r="L108" s="21">
        <f t="shared" si="22"/>
        <v>4607.7100000000009</v>
      </c>
      <c r="M108" s="109"/>
    </row>
    <row r="109" spans="1:13" ht="15.75" x14ac:dyDescent="0.25">
      <c r="A109" s="43" t="s">
        <v>161</v>
      </c>
      <c r="B109" s="18" t="s">
        <v>162</v>
      </c>
      <c r="C109" s="18" t="s">
        <v>146</v>
      </c>
      <c r="D109" s="23" t="s">
        <v>40</v>
      </c>
      <c r="E109" s="23" t="s">
        <v>30</v>
      </c>
      <c r="F109" s="20">
        <v>15400</v>
      </c>
      <c r="G109" s="20">
        <f t="shared" si="19"/>
        <v>441.98</v>
      </c>
      <c r="H109" s="20">
        <f t="shared" si="20"/>
        <v>468.16</v>
      </c>
      <c r="I109" s="20">
        <v>0</v>
      </c>
      <c r="J109" s="20">
        <v>6238.5</v>
      </c>
      <c r="K109" s="20">
        <f t="shared" si="21"/>
        <v>7148.64</v>
      </c>
      <c r="L109" s="21">
        <f t="shared" si="22"/>
        <v>8251.36</v>
      </c>
      <c r="M109" s="109"/>
    </row>
    <row r="110" spans="1:13" ht="15.75" x14ac:dyDescent="0.25">
      <c r="A110" s="43" t="s">
        <v>163</v>
      </c>
      <c r="B110" s="18" t="s">
        <v>164</v>
      </c>
      <c r="C110" s="18" t="s">
        <v>146</v>
      </c>
      <c r="D110" s="23" t="s">
        <v>40</v>
      </c>
      <c r="E110" s="23" t="s">
        <v>18</v>
      </c>
      <c r="F110" s="20">
        <v>15400</v>
      </c>
      <c r="G110" s="20">
        <f t="shared" si="19"/>
        <v>441.98</v>
      </c>
      <c r="H110" s="20">
        <f t="shared" si="20"/>
        <v>468.16</v>
      </c>
      <c r="I110" s="20">
        <v>0</v>
      </c>
      <c r="J110" s="20">
        <v>2191</v>
      </c>
      <c r="K110" s="20">
        <f t="shared" si="21"/>
        <v>3101.1400000000003</v>
      </c>
      <c r="L110" s="21">
        <f t="shared" si="22"/>
        <v>12298.86</v>
      </c>
      <c r="M110" s="109"/>
    </row>
    <row r="111" spans="1:13" ht="15.75" x14ac:dyDescent="0.25">
      <c r="A111" s="43" t="s">
        <v>165</v>
      </c>
      <c r="B111" s="18" t="s">
        <v>166</v>
      </c>
      <c r="C111" s="18" t="s">
        <v>146</v>
      </c>
      <c r="D111" s="23" t="s">
        <v>40</v>
      </c>
      <c r="E111" s="23" t="s">
        <v>30</v>
      </c>
      <c r="F111" s="20">
        <v>15400</v>
      </c>
      <c r="G111" s="20">
        <f t="shared" si="19"/>
        <v>441.98</v>
      </c>
      <c r="H111" s="20">
        <f t="shared" si="20"/>
        <v>468.16</v>
      </c>
      <c r="I111" s="20">
        <v>0</v>
      </c>
      <c r="J111" s="20">
        <v>8330.5499999999993</v>
      </c>
      <c r="K111" s="20">
        <f t="shared" si="21"/>
        <v>9240.6899999999987</v>
      </c>
      <c r="L111" s="21">
        <f t="shared" si="22"/>
        <v>6159.3100000000013</v>
      </c>
      <c r="M111" s="109"/>
    </row>
    <row r="112" spans="1:13" ht="15.75" x14ac:dyDescent="0.25">
      <c r="A112" s="43" t="s">
        <v>167</v>
      </c>
      <c r="B112" s="18" t="s">
        <v>168</v>
      </c>
      <c r="C112" s="18" t="s">
        <v>146</v>
      </c>
      <c r="D112" s="23" t="s">
        <v>40</v>
      </c>
      <c r="E112" s="23" t="s">
        <v>30</v>
      </c>
      <c r="F112" s="20">
        <v>15400</v>
      </c>
      <c r="G112" s="20">
        <f t="shared" si="19"/>
        <v>441.98</v>
      </c>
      <c r="H112" s="20">
        <f t="shared" si="20"/>
        <v>468.16</v>
      </c>
      <c r="I112" s="20"/>
      <c r="J112" s="20">
        <v>2249</v>
      </c>
      <c r="K112" s="20">
        <f>+G112+H112+J112</f>
        <v>3159.1400000000003</v>
      </c>
      <c r="L112" s="21">
        <f t="shared" si="22"/>
        <v>12240.86</v>
      </c>
      <c r="M112" s="109"/>
    </row>
    <row r="113" spans="1:14" ht="15.75" x14ac:dyDescent="0.25">
      <c r="A113" s="43" t="s">
        <v>169</v>
      </c>
      <c r="B113" s="18" t="s">
        <v>170</v>
      </c>
      <c r="C113" s="18" t="s">
        <v>42</v>
      </c>
      <c r="D113" s="23" t="s">
        <v>40</v>
      </c>
      <c r="E113" s="23" t="s">
        <v>18</v>
      </c>
      <c r="F113" s="20">
        <v>25000</v>
      </c>
      <c r="G113" s="20">
        <f t="shared" si="19"/>
        <v>717.5</v>
      </c>
      <c r="H113" s="20">
        <f t="shared" si="20"/>
        <v>760</v>
      </c>
      <c r="I113" s="20">
        <v>0</v>
      </c>
      <c r="J113" s="20">
        <v>6798.8</v>
      </c>
      <c r="K113" s="20">
        <f t="shared" si="21"/>
        <v>8276.2999999999993</v>
      </c>
      <c r="L113" s="21">
        <f t="shared" si="22"/>
        <v>16723.7</v>
      </c>
      <c r="M113" s="109"/>
    </row>
    <row r="114" spans="1:14" ht="15.75" x14ac:dyDescent="0.25">
      <c r="A114" s="43" t="s">
        <v>171</v>
      </c>
      <c r="B114" s="18" t="s">
        <v>172</v>
      </c>
      <c r="C114" s="18" t="s">
        <v>173</v>
      </c>
      <c r="D114" s="23" t="s">
        <v>40</v>
      </c>
      <c r="E114" s="23" t="s">
        <v>18</v>
      </c>
      <c r="F114" s="20">
        <v>25000</v>
      </c>
      <c r="G114" s="20">
        <f t="shared" si="19"/>
        <v>717.5</v>
      </c>
      <c r="H114" s="20">
        <f t="shared" si="20"/>
        <v>760</v>
      </c>
      <c r="I114" s="20">
        <v>0</v>
      </c>
      <c r="J114" s="20">
        <v>14453.05</v>
      </c>
      <c r="K114" s="20">
        <f t="shared" si="21"/>
        <v>15930.55</v>
      </c>
      <c r="L114" s="21">
        <f t="shared" si="22"/>
        <v>9069.4500000000007</v>
      </c>
      <c r="M114" s="109"/>
    </row>
    <row r="115" spans="1:14" ht="16.5" thickBot="1" x14ac:dyDescent="0.3">
      <c r="A115" s="43" t="s">
        <v>174</v>
      </c>
      <c r="B115" s="18" t="s">
        <v>175</v>
      </c>
      <c r="C115" s="18" t="s">
        <v>42</v>
      </c>
      <c r="D115" s="23" t="s">
        <v>40</v>
      </c>
      <c r="E115" s="23" t="s">
        <v>18</v>
      </c>
      <c r="F115" s="20">
        <v>25000</v>
      </c>
      <c r="G115" s="20">
        <f>+F115*2.87%</f>
        <v>717.5</v>
      </c>
      <c r="H115" s="20">
        <f>+F115*3.04%</f>
        <v>760</v>
      </c>
      <c r="I115" s="20">
        <v>0</v>
      </c>
      <c r="J115" s="20">
        <v>14882.97</v>
      </c>
      <c r="K115" s="20">
        <f>+G115+H115+I115+J115</f>
        <v>16360.47</v>
      </c>
      <c r="L115" s="21">
        <f>+F115-K115</f>
        <v>8639.5300000000007</v>
      </c>
      <c r="M115" s="109"/>
    </row>
    <row r="116" spans="1:14" ht="16.5" thickBot="1" x14ac:dyDescent="0.3">
      <c r="A116" s="47"/>
      <c r="B116" s="34"/>
      <c r="C116" s="32">
        <f>+COUNTA(C95:C115)</f>
        <v>21</v>
      </c>
      <c r="D116" s="48"/>
      <c r="E116" s="48"/>
      <c r="F116" s="35">
        <f t="shared" ref="F116:K116" si="23">SUM(F95:F115)</f>
        <v>415900</v>
      </c>
      <c r="G116" s="35">
        <f t="shared" si="23"/>
        <v>11936.329999999994</v>
      </c>
      <c r="H116" s="35">
        <f t="shared" si="23"/>
        <v>12643.359999999999</v>
      </c>
      <c r="I116" s="35">
        <f t="shared" si="23"/>
        <v>442.65</v>
      </c>
      <c r="J116" s="35">
        <f t="shared" si="23"/>
        <v>128187.01000000001</v>
      </c>
      <c r="K116" s="35">
        <f t="shared" si="23"/>
        <v>153209.34999999998</v>
      </c>
      <c r="L116" s="36">
        <f>SUM(L95:L115)</f>
        <v>262690.65000000002</v>
      </c>
      <c r="M116" s="109"/>
      <c r="N116" s="110">
        <f>262690.65-L116</f>
        <v>0</v>
      </c>
    </row>
    <row r="117" spans="1:14" ht="15.75" x14ac:dyDescent="0.25">
      <c r="A117" s="49"/>
      <c r="B117" s="50"/>
      <c r="C117" s="50"/>
      <c r="D117" s="51"/>
      <c r="E117" s="51"/>
      <c r="F117" s="50"/>
      <c r="G117" s="50"/>
      <c r="H117" s="50"/>
      <c r="I117" s="50"/>
      <c r="J117" s="50"/>
      <c r="K117" s="50"/>
      <c r="L117" s="50"/>
      <c r="M117" s="109"/>
    </row>
    <row r="118" spans="1:14" ht="15.75" x14ac:dyDescent="0.25">
      <c r="A118" s="49"/>
      <c r="B118" s="50"/>
      <c r="C118" s="50"/>
      <c r="D118" s="51"/>
      <c r="E118" s="51"/>
      <c r="F118" s="50"/>
      <c r="G118" s="50"/>
      <c r="H118" s="50"/>
      <c r="I118" s="50"/>
      <c r="J118" s="50"/>
      <c r="K118" s="50"/>
      <c r="L118" s="50"/>
      <c r="M118" s="109"/>
    </row>
    <row r="119" spans="1:14" ht="15.75" x14ac:dyDescent="0.25">
      <c r="A119" s="49"/>
      <c r="B119" s="50"/>
      <c r="C119" s="50"/>
      <c r="D119" s="51"/>
      <c r="E119" s="51"/>
      <c r="F119" s="50"/>
      <c r="G119" s="50"/>
      <c r="H119" s="50"/>
      <c r="I119" s="50"/>
      <c r="J119" s="111"/>
      <c r="K119" s="50"/>
      <c r="L119" s="50"/>
      <c r="M119" s="109"/>
    </row>
    <row r="120" spans="1:14" ht="15.75" x14ac:dyDescent="0.25">
      <c r="A120" s="49"/>
      <c r="B120" s="50"/>
      <c r="C120" s="50"/>
      <c r="D120" s="51"/>
      <c r="E120" s="51"/>
      <c r="F120" s="50"/>
      <c r="G120" s="50"/>
      <c r="H120" s="50"/>
      <c r="I120" s="50"/>
      <c r="J120" s="111"/>
      <c r="K120" s="50"/>
      <c r="L120" s="50"/>
      <c r="M120" s="109"/>
    </row>
    <row r="121" spans="1:14" ht="15.75" x14ac:dyDescent="0.25">
      <c r="A121" s="49"/>
      <c r="B121" s="50"/>
      <c r="C121" s="50"/>
      <c r="D121" s="51"/>
      <c r="E121" s="51"/>
      <c r="F121" s="50"/>
      <c r="G121" s="50"/>
      <c r="H121" s="50"/>
      <c r="I121" s="50"/>
      <c r="J121" s="111"/>
      <c r="K121" s="50"/>
      <c r="L121" s="50"/>
      <c r="M121" s="109"/>
    </row>
    <row r="122" spans="1:14" ht="15.75" x14ac:dyDescent="0.25">
      <c r="A122" s="49"/>
      <c r="B122" s="50"/>
      <c r="C122" s="50"/>
      <c r="D122" s="51"/>
      <c r="E122" s="51"/>
      <c r="F122" s="50"/>
      <c r="G122" s="50"/>
      <c r="H122" s="50"/>
      <c r="I122" s="50"/>
      <c r="J122" s="111"/>
      <c r="K122" s="50"/>
      <c r="L122" s="50"/>
      <c r="M122" s="109"/>
    </row>
    <row r="123" spans="1:14" ht="15.75" x14ac:dyDescent="0.25">
      <c r="A123" s="49"/>
      <c r="B123" s="50"/>
      <c r="C123" s="50"/>
      <c r="D123" s="51"/>
      <c r="E123" s="51"/>
      <c r="F123" s="50"/>
      <c r="G123" s="50"/>
      <c r="H123" s="50"/>
      <c r="I123" s="50"/>
      <c r="J123" s="111"/>
      <c r="K123" s="50"/>
      <c r="L123" s="50"/>
      <c r="M123" s="109"/>
    </row>
    <row r="124" spans="1:14" ht="15.75" x14ac:dyDescent="0.25">
      <c r="A124" s="49"/>
      <c r="B124" s="50"/>
      <c r="C124" s="50"/>
      <c r="D124" s="51"/>
      <c r="E124" s="51"/>
      <c r="F124" s="50"/>
      <c r="G124" s="50"/>
      <c r="H124" s="50"/>
      <c r="I124" s="50"/>
      <c r="J124" s="111"/>
      <c r="K124" s="50"/>
      <c r="L124" s="50"/>
      <c r="M124" s="109"/>
    </row>
    <row r="125" spans="1:14" ht="15.75" x14ac:dyDescent="0.25">
      <c r="A125" s="49"/>
      <c r="B125" s="50"/>
      <c r="C125" s="50"/>
      <c r="D125" s="51"/>
      <c r="E125" s="51"/>
      <c r="F125" s="50"/>
      <c r="G125" s="50"/>
      <c r="H125" s="50"/>
      <c r="I125" s="50"/>
      <c r="J125" s="111"/>
      <c r="K125" s="50"/>
      <c r="L125" s="50"/>
      <c r="M125" s="109"/>
    </row>
    <row r="126" spans="1:14" ht="16.5" thickBot="1" x14ac:dyDescent="0.3">
      <c r="A126" s="49"/>
      <c r="B126" s="50"/>
      <c r="C126" s="50"/>
      <c r="D126" s="51"/>
      <c r="E126" s="51"/>
      <c r="F126" s="50"/>
      <c r="G126" s="50"/>
      <c r="H126" s="50"/>
      <c r="I126" s="50"/>
      <c r="J126" s="50"/>
      <c r="K126" s="50"/>
      <c r="L126" s="50"/>
      <c r="M126" s="109"/>
    </row>
    <row r="127" spans="1:14" ht="16.5" thickBot="1" x14ac:dyDescent="0.3">
      <c r="A127" s="69"/>
      <c r="B127" s="69" t="s">
        <v>176</v>
      </c>
      <c r="C127" s="70"/>
      <c r="D127" s="71"/>
      <c r="E127" s="71"/>
      <c r="F127" s="70"/>
      <c r="G127" s="70"/>
      <c r="H127" s="70"/>
      <c r="I127" s="70"/>
      <c r="J127" s="70"/>
      <c r="K127" s="70"/>
      <c r="L127" s="72"/>
      <c r="M127" s="109"/>
    </row>
    <row r="128" spans="1:14" ht="15.75" x14ac:dyDescent="0.25">
      <c r="A128" s="73" t="s">
        <v>177</v>
      </c>
      <c r="B128" s="74" t="s">
        <v>178</v>
      </c>
      <c r="C128" s="74" t="s">
        <v>406</v>
      </c>
      <c r="D128" s="75" t="s">
        <v>22</v>
      </c>
      <c r="E128" s="75" t="s">
        <v>30</v>
      </c>
      <c r="F128" s="76">
        <v>32000</v>
      </c>
      <c r="G128" s="15">
        <f>+F128*2.87%</f>
        <v>918.4</v>
      </c>
      <c r="H128" s="15">
        <f>+F128*3.04%</f>
        <v>972.8</v>
      </c>
      <c r="I128" s="15">
        <v>0</v>
      </c>
      <c r="J128" s="15">
        <v>25</v>
      </c>
      <c r="K128" s="15">
        <f>+G128+H128+I128+J128</f>
        <v>1916.1999999999998</v>
      </c>
      <c r="L128" s="16">
        <f>+F128-K128</f>
        <v>30083.8</v>
      </c>
      <c r="M128" s="109"/>
    </row>
    <row r="129" spans="1:13" ht="15.75" x14ac:dyDescent="0.25">
      <c r="A129" s="83" t="s">
        <v>179</v>
      </c>
      <c r="B129" s="84" t="s">
        <v>180</v>
      </c>
      <c r="C129" s="84" t="s">
        <v>181</v>
      </c>
      <c r="D129" s="19" t="s">
        <v>40</v>
      </c>
      <c r="E129" s="85" t="s">
        <v>18</v>
      </c>
      <c r="F129" s="86">
        <v>20000</v>
      </c>
      <c r="G129" s="20">
        <f>+F129*2.87%</f>
        <v>574</v>
      </c>
      <c r="H129" s="20">
        <f>+F129*3.04%</f>
        <v>608</v>
      </c>
      <c r="I129" s="20">
        <v>0</v>
      </c>
      <c r="J129" s="20">
        <v>2331</v>
      </c>
      <c r="K129" s="20">
        <f>+G129+H129+I129+J129</f>
        <v>3513</v>
      </c>
      <c r="L129" s="21">
        <f>+F129-K129</f>
        <v>16487</v>
      </c>
      <c r="M129" s="109"/>
    </row>
    <row r="130" spans="1:13" ht="15.75" x14ac:dyDescent="0.25">
      <c r="A130" s="83" t="s">
        <v>182</v>
      </c>
      <c r="B130" s="84" t="s">
        <v>183</v>
      </c>
      <c r="C130" s="84" t="s">
        <v>181</v>
      </c>
      <c r="D130" s="19" t="s">
        <v>40</v>
      </c>
      <c r="E130" s="85" t="s">
        <v>18</v>
      </c>
      <c r="F130" s="86">
        <v>20000</v>
      </c>
      <c r="G130" s="20">
        <f>+F130*2.87%</f>
        <v>574</v>
      </c>
      <c r="H130" s="20">
        <f>+F130*3.04%</f>
        <v>608</v>
      </c>
      <c r="I130" s="20">
        <v>0</v>
      </c>
      <c r="J130" s="20">
        <v>5562.7</v>
      </c>
      <c r="K130" s="20">
        <f>+G130+H130+I130+J130</f>
        <v>6744.7</v>
      </c>
      <c r="L130" s="21">
        <f>+F130-K130</f>
        <v>13255.3</v>
      </c>
      <c r="M130" s="109"/>
    </row>
    <row r="131" spans="1:13" ht="16.5" thickBot="1" x14ac:dyDescent="0.3">
      <c r="A131" s="45" t="s">
        <v>184</v>
      </c>
      <c r="B131" s="26" t="s">
        <v>185</v>
      </c>
      <c r="C131" s="26" t="s">
        <v>181</v>
      </c>
      <c r="D131" s="46" t="s">
        <v>40</v>
      </c>
      <c r="E131" s="27" t="s">
        <v>18</v>
      </c>
      <c r="F131" s="28">
        <v>22000</v>
      </c>
      <c r="G131" s="28">
        <f>+F131*2.87%</f>
        <v>631.4</v>
      </c>
      <c r="H131" s="28">
        <f>+F131*3.04%</f>
        <v>668.8</v>
      </c>
      <c r="I131" s="28">
        <v>0</v>
      </c>
      <c r="J131" s="28">
        <v>125</v>
      </c>
      <c r="K131" s="28">
        <f>+G131+H131+I131+J131</f>
        <v>1425.1999999999998</v>
      </c>
      <c r="L131" s="29">
        <f>+F131-K131</f>
        <v>20574.8</v>
      </c>
      <c r="M131" s="109"/>
    </row>
    <row r="132" spans="1:13" ht="16.5" thickBot="1" x14ac:dyDescent="0.3">
      <c r="A132" s="47"/>
      <c r="B132" s="34"/>
      <c r="C132" s="32">
        <f>+COUNTA(C128:C131)</f>
        <v>4</v>
      </c>
      <c r="D132" s="48"/>
      <c r="E132" s="48"/>
      <c r="F132" s="35">
        <f>SUM(F128:F131)</f>
        <v>94000</v>
      </c>
      <c r="G132" s="35">
        <f>SUM(G128:G131)</f>
        <v>2697.8</v>
      </c>
      <c r="H132" s="35">
        <f>SUM(H128:H131)</f>
        <v>2857.6000000000004</v>
      </c>
      <c r="I132" s="35">
        <f>SUM(I128:I130)</f>
        <v>0</v>
      </c>
      <c r="J132" s="35">
        <f>SUM(J128:J131)</f>
        <v>8043.7</v>
      </c>
      <c r="K132" s="35">
        <f>SUM(K128:K131)</f>
        <v>13599.099999999999</v>
      </c>
      <c r="L132" s="36">
        <f>SUM(L128:L131)</f>
        <v>80400.900000000009</v>
      </c>
      <c r="M132" s="109"/>
    </row>
    <row r="133" spans="1:13" ht="16.5" thickBot="1" x14ac:dyDescent="0.3">
      <c r="A133" s="37"/>
      <c r="B133" s="38"/>
      <c r="C133" s="61"/>
      <c r="D133" s="62"/>
      <c r="E133" s="62"/>
      <c r="F133" s="40"/>
      <c r="G133" s="40"/>
      <c r="H133" s="40"/>
      <c r="I133" s="40"/>
      <c r="J133" s="40"/>
      <c r="K133" s="40"/>
      <c r="L133" s="40"/>
      <c r="M133" s="109"/>
    </row>
    <row r="134" spans="1:13" ht="16.5" thickBot="1" x14ac:dyDescent="0.3">
      <c r="A134" s="69"/>
      <c r="B134" s="69" t="s">
        <v>389</v>
      </c>
      <c r="C134" s="70"/>
      <c r="D134" s="71"/>
      <c r="E134" s="71"/>
      <c r="F134" s="70"/>
      <c r="G134" s="70"/>
      <c r="H134" s="70"/>
      <c r="I134" s="70"/>
      <c r="J134" s="70"/>
      <c r="K134" s="70"/>
      <c r="L134" s="72"/>
      <c r="M134" s="109"/>
    </row>
    <row r="135" spans="1:13" ht="15.75" x14ac:dyDescent="0.25">
      <c r="A135" s="41" t="s">
        <v>186</v>
      </c>
      <c r="B135" s="13" t="s">
        <v>187</v>
      </c>
      <c r="C135" s="13" t="s">
        <v>62</v>
      </c>
      <c r="D135" s="58" t="s">
        <v>36</v>
      </c>
      <c r="E135" s="58" t="s">
        <v>18</v>
      </c>
      <c r="F135" s="15">
        <v>90000</v>
      </c>
      <c r="G135" s="15">
        <f>+F135*2.87%</f>
        <v>2583</v>
      </c>
      <c r="H135" s="15">
        <f>+F135*3.04%</f>
        <v>2736</v>
      </c>
      <c r="I135" s="15">
        <v>9753.1200000000008</v>
      </c>
      <c r="J135" s="15">
        <v>25</v>
      </c>
      <c r="K135" s="15">
        <f>+G135+H135+I135+J135</f>
        <v>15097.12</v>
      </c>
      <c r="L135" s="16">
        <f>+F135-K135</f>
        <v>74902.880000000005</v>
      </c>
      <c r="M135" s="109"/>
    </row>
    <row r="136" spans="1:13" ht="15.75" x14ac:dyDescent="0.25">
      <c r="A136" s="43" t="s">
        <v>188</v>
      </c>
      <c r="B136" s="18" t="s">
        <v>189</v>
      </c>
      <c r="C136" s="18" t="s">
        <v>190</v>
      </c>
      <c r="D136" s="23" t="s">
        <v>36</v>
      </c>
      <c r="E136" s="23" t="s">
        <v>18</v>
      </c>
      <c r="F136" s="20">
        <v>38500</v>
      </c>
      <c r="G136" s="20">
        <f>+F136*2.87%</f>
        <v>1104.95</v>
      </c>
      <c r="H136" s="20">
        <f>+F136*3.04%</f>
        <v>1170.4000000000001</v>
      </c>
      <c r="I136" s="20">
        <v>230.95</v>
      </c>
      <c r="J136" s="20">
        <v>125</v>
      </c>
      <c r="K136" s="20">
        <f>+G136+H136+J136+I136</f>
        <v>2631.3</v>
      </c>
      <c r="L136" s="21">
        <f>+F136-K136</f>
        <v>35868.699999999997</v>
      </c>
      <c r="M136" s="109"/>
    </row>
    <row r="137" spans="1:13" ht="16.5" thickBot="1" x14ac:dyDescent="0.3">
      <c r="A137" s="112" t="s">
        <v>414</v>
      </c>
      <c r="B137" s="18" t="s">
        <v>412</v>
      </c>
      <c r="C137" s="18" t="s">
        <v>413</v>
      </c>
      <c r="D137" s="23" t="s">
        <v>36</v>
      </c>
      <c r="E137" s="23" t="s">
        <v>18</v>
      </c>
      <c r="F137" s="20">
        <v>37000</v>
      </c>
      <c r="G137" s="113">
        <f>+F137*2.87%</f>
        <v>1061.9000000000001</v>
      </c>
      <c r="H137" s="113">
        <f>+F137*3.04%</f>
        <v>1124.8</v>
      </c>
      <c r="I137" s="113">
        <v>19.25</v>
      </c>
      <c r="J137" s="113">
        <v>125</v>
      </c>
      <c r="K137" s="113">
        <f>+G137+H137+I137+J137</f>
        <v>2330.9499999999998</v>
      </c>
      <c r="L137" s="113">
        <f>+F137-K137</f>
        <v>34669.050000000003</v>
      </c>
      <c r="M137" s="109"/>
    </row>
    <row r="138" spans="1:13" ht="16.5" thickBot="1" x14ac:dyDescent="0.3">
      <c r="A138" s="47"/>
      <c r="B138" s="34"/>
      <c r="C138" s="32">
        <f>+COUNTA(C135:C136)</f>
        <v>2</v>
      </c>
      <c r="D138" s="48"/>
      <c r="E138" s="48"/>
      <c r="F138" s="35">
        <f>SUM(F135:F137)</f>
        <v>165500</v>
      </c>
      <c r="G138" s="35">
        <f>SUM(G135:G137)</f>
        <v>4749.8500000000004</v>
      </c>
      <c r="H138" s="35">
        <f>SUM(H135:H137)</f>
        <v>5031.2</v>
      </c>
      <c r="I138" s="35">
        <f>SUM(I135:I137)</f>
        <v>10003.320000000002</v>
      </c>
      <c r="J138" s="35">
        <f>SUM(J135:J136)</f>
        <v>150</v>
      </c>
      <c r="K138" s="35">
        <f>SUM(K135:K137)</f>
        <v>20059.370000000003</v>
      </c>
      <c r="L138" s="36">
        <f>SUM(L135:L137)</f>
        <v>145440.63</v>
      </c>
      <c r="M138" s="109"/>
    </row>
    <row r="139" spans="1:13" ht="16.5" thickBot="1" x14ac:dyDescent="0.3">
      <c r="A139" s="37"/>
      <c r="B139" s="38"/>
      <c r="C139" s="61"/>
      <c r="D139" s="62"/>
      <c r="E139" s="62"/>
      <c r="F139" s="40"/>
      <c r="G139" s="40"/>
      <c r="H139" s="40"/>
      <c r="I139" s="40"/>
      <c r="J139" s="40"/>
      <c r="K139" s="40"/>
      <c r="L139" s="40"/>
      <c r="M139" s="109"/>
    </row>
    <row r="140" spans="1:13" ht="16.5" thickBot="1" x14ac:dyDescent="0.3">
      <c r="A140" s="69"/>
      <c r="B140" s="69" t="s">
        <v>191</v>
      </c>
      <c r="C140" s="70"/>
      <c r="D140" s="71"/>
      <c r="E140" s="71"/>
      <c r="F140" s="70"/>
      <c r="G140" s="70"/>
      <c r="H140" s="70"/>
      <c r="I140" s="70"/>
      <c r="J140" s="70"/>
      <c r="K140" s="70"/>
      <c r="L140" s="72"/>
      <c r="M140" s="109"/>
    </row>
    <row r="141" spans="1:13" ht="15.75" x14ac:dyDescent="0.25">
      <c r="A141" s="41" t="s">
        <v>192</v>
      </c>
      <c r="B141" s="13" t="s">
        <v>193</v>
      </c>
      <c r="C141" s="13" t="s">
        <v>194</v>
      </c>
      <c r="D141" s="14" t="s">
        <v>40</v>
      </c>
      <c r="E141" s="58" t="s">
        <v>18</v>
      </c>
      <c r="F141" s="15">
        <v>13200</v>
      </c>
      <c r="G141" s="15">
        <f t="shared" ref="G141:G146" si="24">+F141*2.87%</f>
        <v>378.84</v>
      </c>
      <c r="H141" s="15">
        <f t="shared" ref="H141:H146" si="25">+F141*3.04%</f>
        <v>401.28</v>
      </c>
      <c r="I141" s="15">
        <v>0</v>
      </c>
      <c r="J141" s="15">
        <v>25</v>
      </c>
      <c r="K141" s="15">
        <f t="shared" ref="K141:K146" si="26">+G141+H141+I141+J141</f>
        <v>805.11999999999989</v>
      </c>
      <c r="L141" s="16">
        <f t="shared" ref="L141:L146" si="27">+F141-K141</f>
        <v>12394.880000000001</v>
      </c>
      <c r="M141" s="109"/>
    </row>
    <row r="142" spans="1:13" ht="15.75" x14ac:dyDescent="0.25">
      <c r="A142" s="43" t="s">
        <v>195</v>
      </c>
      <c r="B142" s="18" t="s">
        <v>196</v>
      </c>
      <c r="C142" s="18" t="s">
        <v>194</v>
      </c>
      <c r="D142" s="19" t="s">
        <v>40</v>
      </c>
      <c r="E142" s="23" t="s">
        <v>30</v>
      </c>
      <c r="F142" s="20">
        <v>18700</v>
      </c>
      <c r="G142" s="20">
        <f t="shared" si="24"/>
        <v>536.68999999999994</v>
      </c>
      <c r="H142" s="20">
        <f t="shared" si="25"/>
        <v>568.48</v>
      </c>
      <c r="I142" s="20">
        <v>0</v>
      </c>
      <c r="J142" s="20">
        <v>4291</v>
      </c>
      <c r="K142" s="20">
        <f t="shared" si="26"/>
        <v>5396.17</v>
      </c>
      <c r="L142" s="21">
        <f t="shared" si="27"/>
        <v>13303.83</v>
      </c>
      <c r="M142" s="109"/>
    </row>
    <row r="143" spans="1:13" ht="15.75" x14ac:dyDescent="0.25">
      <c r="A143" s="43" t="s">
        <v>197</v>
      </c>
      <c r="B143" s="18" t="s">
        <v>198</v>
      </c>
      <c r="C143" s="18" t="s">
        <v>194</v>
      </c>
      <c r="D143" s="19" t="s">
        <v>40</v>
      </c>
      <c r="E143" s="23" t="s">
        <v>18</v>
      </c>
      <c r="F143" s="20">
        <v>13200</v>
      </c>
      <c r="G143" s="20">
        <f t="shared" si="24"/>
        <v>378.84</v>
      </c>
      <c r="H143" s="20">
        <f t="shared" si="25"/>
        <v>401.28</v>
      </c>
      <c r="I143" s="20">
        <v>0</v>
      </c>
      <c r="J143" s="20">
        <v>8507.5300000000007</v>
      </c>
      <c r="K143" s="20">
        <f t="shared" si="26"/>
        <v>9287.6500000000015</v>
      </c>
      <c r="L143" s="21">
        <f t="shared" si="27"/>
        <v>3912.3499999999985</v>
      </c>
      <c r="M143" s="109"/>
    </row>
    <row r="144" spans="1:13" ht="15.75" x14ac:dyDescent="0.25">
      <c r="A144" s="43" t="s">
        <v>199</v>
      </c>
      <c r="B144" s="18" t="s">
        <v>200</v>
      </c>
      <c r="C144" s="18" t="s">
        <v>194</v>
      </c>
      <c r="D144" s="19" t="s">
        <v>40</v>
      </c>
      <c r="E144" s="23" t="s">
        <v>18</v>
      </c>
      <c r="F144" s="20">
        <v>13200</v>
      </c>
      <c r="G144" s="20">
        <f t="shared" si="24"/>
        <v>378.84</v>
      </c>
      <c r="H144" s="20">
        <f t="shared" si="25"/>
        <v>401.28</v>
      </c>
      <c r="I144" s="20">
        <v>0</v>
      </c>
      <c r="J144" s="20">
        <v>25</v>
      </c>
      <c r="K144" s="20">
        <f t="shared" si="26"/>
        <v>805.11999999999989</v>
      </c>
      <c r="L144" s="21">
        <f t="shared" si="27"/>
        <v>12394.880000000001</v>
      </c>
      <c r="M144" s="109"/>
    </row>
    <row r="145" spans="1:13" ht="15.75" x14ac:dyDescent="0.25">
      <c r="A145" s="43" t="s">
        <v>201</v>
      </c>
      <c r="B145" s="18" t="s">
        <v>202</v>
      </c>
      <c r="C145" s="18" t="s">
        <v>194</v>
      </c>
      <c r="D145" s="19" t="s">
        <v>40</v>
      </c>
      <c r="E145" s="23" t="s">
        <v>18</v>
      </c>
      <c r="F145" s="20">
        <v>15300</v>
      </c>
      <c r="G145" s="20">
        <f t="shared" si="24"/>
        <v>439.11</v>
      </c>
      <c r="H145" s="20">
        <f t="shared" si="25"/>
        <v>465.12</v>
      </c>
      <c r="I145" s="20">
        <v>0</v>
      </c>
      <c r="J145" s="20">
        <v>691</v>
      </c>
      <c r="K145" s="20">
        <f t="shared" si="26"/>
        <v>1595.23</v>
      </c>
      <c r="L145" s="21">
        <f t="shared" si="27"/>
        <v>13704.77</v>
      </c>
      <c r="M145" s="109"/>
    </row>
    <row r="146" spans="1:13" ht="16.5" thickBot="1" x14ac:dyDescent="0.3">
      <c r="A146" s="45" t="s">
        <v>203</v>
      </c>
      <c r="B146" s="26" t="s">
        <v>204</v>
      </c>
      <c r="C146" s="26" t="s">
        <v>194</v>
      </c>
      <c r="D146" s="46" t="s">
        <v>40</v>
      </c>
      <c r="E146" s="27" t="s">
        <v>18</v>
      </c>
      <c r="F146" s="28">
        <v>15300</v>
      </c>
      <c r="G146" s="28">
        <f t="shared" si="24"/>
        <v>439.11</v>
      </c>
      <c r="H146" s="28">
        <f t="shared" si="25"/>
        <v>465.12</v>
      </c>
      <c r="I146" s="28">
        <v>0</v>
      </c>
      <c r="J146" s="28">
        <v>1468</v>
      </c>
      <c r="K146" s="28">
        <f t="shared" si="26"/>
        <v>2372.23</v>
      </c>
      <c r="L146" s="29">
        <f t="shared" si="27"/>
        <v>12927.77</v>
      </c>
      <c r="M146" s="109"/>
    </row>
    <row r="147" spans="1:13" ht="16.5" thickBot="1" x14ac:dyDescent="0.3">
      <c r="A147" s="47"/>
      <c r="B147" s="34"/>
      <c r="C147" s="32">
        <f>+COUNTA(C141:C146)</f>
        <v>6</v>
      </c>
      <c r="D147" s="48"/>
      <c r="E147" s="48"/>
      <c r="F147" s="35">
        <f t="shared" ref="F147:L147" si="28">SUM(F141:F146)</f>
        <v>88900</v>
      </c>
      <c r="G147" s="35">
        <f t="shared" si="28"/>
        <v>2551.4299999999998</v>
      </c>
      <c r="H147" s="35">
        <f t="shared" si="28"/>
        <v>2702.56</v>
      </c>
      <c r="I147" s="35">
        <f t="shared" si="28"/>
        <v>0</v>
      </c>
      <c r="J147" s="35">
        <f>SUM(J141:J146)</f>
        <v>15007.53</v>
      </c>
      <c r="K147" s="35">
        <f t="shared" si="28"/>
        <v>20261.52</v>
      </c>
      <c r="L147" s="36">
        <f t="shared" si="28"/>
        <v>68638.48000000001</v>
      </c>
      <c r="M147" s="109"/>
    </row>
    <row r="148" spans="1:13" ht="16.5" thickBot="1" x14ac:dyDescent="0.3">
      <c r="A148" s="49"/>
      <c r="B148" s="50"/>
      <c r="C148" s="50"/>
      <c r="D148" s="51"/>
      <c r="E148" s="51"/>
      <c r="F148" s="50"/>
      <c r="G148" s="50"/>
      <c r="H148" s="50"/>
      <c r="I148" s="50"/>
      <c r="J148" s="50"/>
      <c r="K148" s="50"/>
      <c r="L148" s="50"/>
      <c r="M148" s="109"/>
    </row>
    <row r="149" spans="1:13" ht="16.5" thickBot="1" x14ac:dyDescent="0.3">
      <c r="A149" s="69"/>
      <c r="B149" s="69" t="s">
        <v>205</v>
      </c>
      <c r="C149" s="70"/>
      <c r="D149" s="71"/>
      <c r="E149" s="71"/>
      <c r="F149" s="70"/>
      <c r="G149" s="70"/>
      <c r="H149" s="70"/>
      <c r="I149" s="70"/>
      <c r="J149" s="70"/>
      <c r="K149" s="70"/>
      <c r="L149" s="72"/>
      <c r="M149" s="109"/>
    </row>
    <row r="150" spans="1:13" ht="15.75" x14ac:dyDescent="0.25">
      <c r="A150" s="41" t="s">
        <v>206</v>
      </c>
      <c r="B150" s="13" t="s">
        <v>207</v>
      </c>
      <c r="C150" s="13" t="s">
        <v>409</v>
      </c>
      <c r="D150" s="58" t="s">
        <v>52</v>
      </c>
      <c r="E150" s="58" t="s">
        <v>30</v>
      </c>
      <c r="F150" s="15">
        <v>130000</v>
      </c>
      <c r="G150" s="15">
        <f>+F150*2.87%</f>
        <v>3731</v>
      </c>
      <c r="H150" s="15">
        <f>+F150*3.04%</f>
        <v>3952</v>
      </c>
      <c r="I150" s="15">
        <v>19162.12</v>
      </c>
      <c r="J150" s="15">
        <v>17579.28</v>
      </c>
      <c r="K150" s="15">
        <f>+G150+H150+I150+J150</f>
        <v>44424.399999999994</v>
      </c>
      <c r="L150" s="16">
        <f>+F150-K150</f>
        <v>85575.6</v>
      </c>
      <c r="M150" s="109"/>
    </row>
    <row r="151" spans="1:13" ht="16.5" thickBot="1" x14ac:dyDescent="0.3">
      <c r="A151" s="45" t="s">
        <v>208</v>
      </c>
      <c r="B151" s="26" t="s">
        <v>209</v>
      </c>
      <c r="C151" s="26" t="s">
        <v>64</v>
      </c>
      <c r="D151" s="46" t="s">
        <v>40</v>
      </c>
      <c r="E151" s="27" t="s">
        <v>30</v>
      </c>
      <c r="F151" s="28">
        <v>31500</v>
      </c>
      <c r="G151" s="28">
        <f>+F151*2.87%</f>
        <v>904.05</v>
      </c>
      <c r="H151" s="28">
        <f>+F151*3.04%</f>
        <v>957.6</v>
      </c>
      <c r="I151" s="28">
        <v>0</v>
      </c>
      <c r="J151" s="28">
        <v>5008.25</v>
      </c>
      <c r="K151" s="28">
        <f>+G151+H151+I151+J151</f>
        <v>6869.9</v>
      </c>
      <c r="L151" s="29">
        <f>+F151-K151</f>
        <v>24630.1</v>
      </c>
      <c r="M151" s="109"/>
    </row>
    <row r="152" spans="1:13" ht="16.5" thickBot="1" x14ac:dyDescent="0.3">
      <c r="A152" s="47"/>
      <c r="B152" s="34"/>
      <c r="C152" s="32">
        <f>+COUNTA(C150:C151)</f>
        <v>2</v>
      </c>
      <c r="D152" s="48"/>
      <c r="E152" s="48"/>
      <c r="F152" s="35">
        <f t="shared" ref="F152:L152" si="29">SUM(F150:F151)</f>
        <v>161500</v>
      </c>
      <c r="G152" s="35">
        <f t="shared" si="29"/>
        <v>4635.05</v>
      </c>
      <c r="H152" s="35">
        <f t="shared" si="29"/>
        <v>4909.6000000000004</v>
      </c>
      <c r="I152" s="35">
        <f t="shared" si="29"/>
        <v>19162.12</v>
      </c>
      <c r="J152" s="35">
        <f t="shared" si="29"/>
        <v>22587.53</v>
      </c>
      <c r="K152" s="35">
        <f t="shared" si="29"/>
        <v>51294.299999999996</v>
      </c>
      <c r="L152" s="36">
        <f t="shared" si="29"/>
        <v>110205.70000000001</v>
      </c>
      <c r="M152" s="109"/>
    </row>
    <row r="153" spans="1:13" ht="16.5" thickBot="1" x14ac:dyDescent="0.3">
      <c r="A153" s="49"/>
      <c r="B153" s="50"/>
      <c r="C153" s="50"/>
      <c r="D153" s="51"/>
      <c r="E153" s="51"/>
      <c r="F153" s="50"/>
      <c r="G153" s="50"/>
      <c r="H153" s="50"/>
      <c r="I153" s="50"/>
      <c r="J153" s="50"/>
      <c r="K153" s="50"/>
      <c r="L153" s="50"/>
      <c r="M153" s="109"/>
    </row>
    <row r="154" spans="1:13" ht="16.5" thickBot="1" x14ac:dyDescent="0.3">
      <c r="A154" s="69"/>
      <c r="B154" s="69" t="s">
        <v>210</v>
      </c>
      <c r="C154" s="70"/>
      <c r="D154" s="71"/>
      <c r="E154" s="71"/>
      <c r="F154" s="70"/>
      <c r="G154" s="70"/>
      <c r="H154" s="70"/>
      <c r="I154" s="70"/>
      <c r="J154" s="70"/>
      <c r="K154" s="70"/>
      <c r="L154" s="72"/>
      <c r="M154" s="109"/>
    </row>
    <row r="155" spans="1:13" ht="16.5" thickBot="1" x14ac:dyDescent="0.3">
      <c r="A155" s="52" t="s">
        <v>211</v>
      </c>
      <c r="B155" s="53" t="s">
        <v>212</v>
      </c>
      <c r="C155" s="53" t="s">
        <v>62</v>
      </c>
      <c r="D155" s="55" t="s">
        <v>36</v>
      </c>
      <c r="E155" s="55" t="s">
        <v>18</v>
      </c>
      <c r="F155" s="56">
        <v>75000</v>
      </c>
      <c r="G155" s="56">
        <f>+F155*2.87%</f>
        <v>2152.5</v>
      </c>
      <c r="H155" s="56">
        <f>+F155*3.04%</f>
        <v>2280</v>
      </c>
      <c r="I155" s="56">
        <v>6309.38</v>
      </c>
      <c r="J155" s="56">
        <v>34512.769999999997</v>
      </c>
      <c r="K155" s="56">
        <f>+G155+H155+I155+J155</f>
        <v>45254.649999999994</v>
      </c>
      <c r="L155" s="57">
        <f>+F155-K155</f>
        <v>29745.350000000006</v>
      </c>
      <c r="M155" s="109"/>
    </row>
    <row r="156" spans="1:13" ht="16.5" thickBot="1" x14ac:dyDescent="0.3">
      <c r="A156" s="47"/>
      <c r="B156" s="34"/>
      <c r="C156" s="32">
        <f>+COUNTA(C154:C155)</f>
        <v>1</v>
      </c>
      <c r="D156" s="48"/>
      <c r="E156" s="48"/>
      <c r="F156" s="35">
        <f t="shared" ref="F156:L156" si="30">SUM(F155)</f>
        <v>75000</v>
      </c>
      <c r="G156" s="35">
        <f t="shared" si="30"/>
        <v>2152.5</v>
      </c>
      <c r="H156" s="35">
        <f t="shared" si="30"/>
        <v>2280</v>
      </c>
      <c r="I156" s="35">
        <f t="shared" si="30"/>
        <v>6309.38</v>
      </c>
      <c r="J156" s="35">
        <f t="shared" si="30"/>
        <v>34512.769999999997</v>
      </c>
      <c r="K156" s="35">
        <f t="shared" si="30"/>
        <v>45254.649999999994</v>
      </c>
      <c r="L156" s="36">
        <f t="shared" si="30"/>
        <v>29745.350000000006</v>
      </c>
      <c r="M156" s="109"/>
    </row>
    <row r="157" spans="1:13" ht="16.5" thickBot="1" x14ac:dyDescent="0.3">
      <c r="A157" s="49"/>
      <c r="B157" s="50"/>
      <c r="C157" s="50"/>
      <c r="D157" s="51"/>
      <c r="E157" s="51"/>
      <c r="F157" s="50"/>
      <c r="G157" s="50"/>
      <c r="H157" s="50"/>
      <c r="I157" s="50"/>
      <c r="J157" s="50"/>
      <c r="K157" s="50"/>
      <c r="L157" s="50"/>
      <c r="M157" s="109"/>
    </row>
    <row r="158" spans="1:13" ht="16.5" thickBot="1" x14ac:dyDescent="0.3">
      <c r="A158" s="69"/>
      <c r="B158" s="69" t="s">
        <v>213</v>
      </c>
      <c r="C158" s="70"/>
      <c r="D158" s="71"/>
      <c r="E158" s="71"/>
      <c r="F158" s="70"/>
      <c r="G158" s="70"/>
      <c r="H158" s="70"/>
      <c r="I158" s="70"/>
      <c r="J158" s="70"/>
      <c r="K158" s="70"/>
      <c r="L158" s="72"/>
      <c r="M158" s="109"/>
    </row>
    <row r="159" spans="1:13" ht="15.75" x14ac:dyDescent="0.25">
      <c r="A159" s="41" t="s">
        <v>214</v>
      </c>
      <c r="B159" s="13" t="s">
        <v>215</v>
      </c>
      <c r="C159" s="13" t="s">
        <v>62</v>
      </c>
      <c r="D159" s="58" t="s">
        <v>36</v>
      </c>
      <c r="E159" s="58" t="s">
        <v>30</v>
      </c>
      <c r="F159" s="15">
        <v>50000</v>
      </c>
      <c r="G159" s="15">
        <f>+F159*2.87%</f>
        <v>1435</v>
      </c>
      <c r="H159" s="15">
        <f>+F159*3.04%</f>
        <v>1520</v>
      </c>
      <c r="I159" s="15">
        <v>1854</v>
      </c>
      <c r="J159" s="15">
        <v>36290.080000000002</v>
      </c>
      <c r="K159" s="15">
        <f>+G159+H159+I159+J159</f>
        <v>41099.08</v>
      </c>
      <c r="L159" s="16">
        <f>+F159-K159</f>
        <v>8900.9199999999983</v>
      </c>
      <c r="M159" s="109"/>
    </row>
    <row r="160" spans="1:13" ht="15.75" x14ac:dyDescent="0.25">
      <c r="A160" s="43" t="s">
        <v>216</v>
      </c>
      <c r="B160" s="18" t="s">
        <v>217</v>
      </c>
      <c r="C160" s="18" t="s">
        <v>394</v>
      </c>
      <c r="D160" s="23" t="s">
        <v>22</v>
      </c>
      <c r="E160" s="23" t="s">
        <v>18</v>
      </c>
      <c r="F160" s="20">
        <v>26250</v>
      </c>
      <c r="G160" s="20">
        <f>+F160*2.87%</f>
        <v>753.375</v>
      </c>
      <c r="H160" s="20">
        <f>+F160*3.04%</f>
        <v>798</v>
      </c>
      <c r="I160" s="20">
        <v>0</v>
      </c>
      <c r="J160" s="20">
        <v>7175.18</v>
      </c>
      <c r="K160" s="20">
        <f>+G160+H160+I160+J160</f>
        <v>8726.5550000000003</v>
      </c>
      <c r="L160" s="21">
        <v>17523.439999999999</v>
      </c>
      <c r="M160" s="109"/>
    </row>
    <row r="161" spans="1:13" ht="15.75" x14ac:dyDescent="0.25">
      <c r="A161" s="45" t="s">
        <v>218</v>
      </c>
      <c r="B161" s="26" t="s">
        <v>219</v>
      </c>
      <c r="C161" s="18" t="s">
        <v>394</v>
      </c>
      <c r="D161" s="27" t="s">
        <v>22</v>
      </c>
      <c r="E161" s="27" t="s">
        <v>18</v>
      </c>
      <c r="F161" s="28">
        <v>26250</v>
      </c>
      <c r="G161" s="28">
        <f>+F161*2.87%</f>
        <v>753.375</v>
      </c>
      <c r="H161" s="28">
        <f>+F161*3.04%</f>
        <v>798</v>
      </c>
      <c r="I161" s="28">
        <v>0</v>
      </c>
      <c r="J161" s="28">
        <v>18855.86</v>
      </c>
      <c r="K161" s="28">
        <f>+G161+H161+I161+J161</f>
        <v>20407.235000000001</v>
      </c>
      <c r="L161" s="29">
        <v>7394.14</v>
      </c>
      <c r="M161" s="109"/>
    </row>
    <row r="162" spans="1:13" ht="16.5" thickBot="1" x14ac:dyDescent="0.3">
      <c r="A162" s="43" t="s">
        <v>310</v>
      </c>
      <c r="B162" s="18" t="s">
        <v>311</v>
      </c>
      <c r="C162" s="18" t="s">
        <v>394</v>
      </c>
      <c r="D162" s="23" t="s">
        <v>36</v>
      </c>
      <c r="E162" s="44" t="s">
        <v>30</v>
      </c>
      <c r="F162" s="23">
        <v>31500</v>
      </c>
      <c r="G162" s="20">
        <f t="shared" ref="G162" si="31">+F162*2.87%</f>
        <v>904.05</v>
      </c>
      <c r="H162" s="20">
        <f t="shared" ref="H162" si="32">+F162*3.04%</f>
        <v>957.6</v>
      </c>
      <c r="I162" s="20">
        <v>0</v>
      </c>
      <c r="J162" s="20">
        <v>5046.46</v>
      </c>
      <c r="K162" s="20">
        <f t="shared" ref="K162" si="33">+G162+H162+I162+J162</f>
        <v>6908.1100000000006</v>
      </c>
      <c r="L162" s="21">
        <f t="shared" ref="L162" si="34">+F162-K162</f>
        <v>24591.89</v>
      </c>
      <c r="M162" s="109"/>
    </row>
    <row r="163" spans="1:13" ht="16.5" thickBot="1" x14ac:dyDescent="0.3">
      <c r="A163" s="47"/>
      <c r="B163" s="34"/>
      <c r="C163" s="32">
        <f>+COUNTA(C159:C162)</f>
        <v>4</v>
      </c>
      <c r="D163" s="48"/>
      <c r="E163" s="48"/>
      <c r="F163" s="35">
        <f t="shared" ref="F163:L163" si="35">SUM(F159:F162)</f>
        <v>134000</v>
      </c>
      <c r="G163" s="35">
        <f t="shared" si="35"/>
        <v>3845.8</v>
      </c>
      <c r="H163" s="35">
        <f t="shared" si="35"/>
        <v>4073.6</v>
      </c>
      <c r="I163" s="35">
        <f t="shared" si="35"/>
        <v>1854</v>
      </c>
      <c r="J163" s="35">
        <f t="shared" si="35"/>
        <v>67367.58</v>
      </c>
      <c r="K163" s="35">
        <f t="shared" si="35"/>
        <v>77140.98</v>
      </c>
      <c r="L163" s="36">
        <f t="shared" si="35"/>
        <v>58410.39</v>
      </c>
      <c r="M163" s="109"/>
    </row>
    <row r="164" spans="1:13" ht="15.75" x14ac:dyDescent="0.25">
      <c r="A164" s="49"/>
      <c r="B164" s="50"/>
      <c r="C164" s="50"/>
      <c r="D164" s="51"/>
      <c r="E164" s="51"/>
      <c r="F164" s="50"/>
      <c r="G164" s="50"/>
      <c r="H164" s="50"/>
      <c r="I164" s="50"/>
      <c r="J164" s="50"/>
      <c r="K164" s="50"/>
      <c r="L164" s="50"/>
      <c r="M164" s="109"/>
    </row>
    <row r="165" spans="1:13" ht="15.75" x14ac:dyDescent="0.25">
      <c r="A165" s="49"/>
      <c r="B165" s="50"/>
      <c r="C165" s="50"/>
      <c r="D165" s="51"/>
      <c r="E165" s="51"/>
      <c r="F165" s="50"/>
      <c r="G165" s="50"/>
      <c r="H165" s="50"/>
      <c r="I165" s="50"/>
      <c r="J165" s="50"/>
      <c r="K165" s="50"/>
      <c r="L165" s="50"/>
      <c r="M165" s="109"/>
    </row>
    <row r="166" spans="1:13" ht="15.75" x14ac:dyDescent="0.25">
      <c r="A166" s="49"/>
      <c r="B166" s="50"/>
      <c r="C166" s="50"/>
      <c r="D166" s="51"/>
      <c r="E166" s="51"/>
      <c r="F166" s="50"/>
      <c r="G166" s="50"/>
      <c r="H166" s="50"/>
      <c r="I166" s="50"/>
      <c r="J166" s="50"/>
      <c r="K166" s="50"/>
      <c r="L166" s="50"/>
      <c r="M166" s="109"/>
    </row>
    <row r="167" spans="1:13" ht="16.5" thickBot="1" x14ac:dyDescent="0.3">
      <c r="A167" s="49"/>
      <c r="B167" s="50"/>
      <c r="C167" s="50"/>
      <c r="D167" s="51"/>
      <c r="E167" s="51"/>
      <c r="F167" s="50"/>
      <c r="G167" s="50"/>
      <c r="H167" s="50"/>
      <c r="I167" s="50"/>
      <c r="J167" s="50"/>
      <c r="K167" s="50"/>
      <c r="L167" s="50"/>
      <c r="M167" s="109"/>
    </row>
    <row r="168" spans="1:13" ht="16.5" thickBot="1" x14ac:dyDescent="0.3">
      <c r="A168" s="69"/>
      <c r="B168" s="69" t="s">
        <v>220</v>
      </c>
      <c r="C168" s="70"/>
      <c r="D168" s="71"/>
      <c r="E168" s="71"/>
      <c r="F168" s="70"/>
      <c r="G168" s="70"/>
      <c r="H168" s="70"/>
      <c r="I168" s="70"/>
      <c r="J168" s="70"/>
      <c r="K168" s="70"/>
      <c r="L168" s="72"/>
      <c r="M168" s="109"/>
    </row>
    <row r="169" spans="1:13" ht="16.5" thickBot="1" x14ac:dyDescent="0.3">
      <c r="A169" s="52" t="s">
        <v>221</v>
      </c>
      <c r="B169" s="53" t="s">
        <v>222</v>
      </c>
      <c r="C169" s="53" t="s">
        <v>62</v>
      </c>
      <c r="D169" s="55" t="s">
        <v>36</v>
      </c>
      <c r="E169" s="55" t="s">
        <v>30</v>
      </c>
      <c r="F169" s="56">
        <v>75000</v>
      </c>
      <c r="G169" s="56">
        <f>+F169*2.87%</f>
        <v>2152.5</v>
      </c>
      <c r="H169" s="56">
        <f>+F169*3.04%</f>
        <v>2280</v>
      </c>
      <c r="I169" s="56">
        <v>6309.38</v>
      </c>
      <c r="J169" s="56">
        <v>37002.879999999997</v>
      </c>
      <c r="K169" s="56">
        <f>+G169+H169+I169+J169</f>
        <v>47744.759999999995</v>
      </c>
      <c r="L169" s="57">
        <f>+F169-K169</f>
        <v>27255.240000000005</v>
      </c>
      <c r="M169" s="109"/>
    </row>
    <row r="170" spans="1:13" ht="16.5" thickBot="1" x14ac:dyDescent="0.3">
      <c r="A170" s="47"/>
      <c r="B170" s="34"/>
      <c r="C170" s="32">
        <f>+COUNTA(C168:C169)</f>
        <v>1</v>
      </c>
      <c r="D170" s="33"/>
      <c r="E170" s="33"/>
      <c r="F170" s="35">
        <f t="shared" ref="F170:L170" si="36">SUM(F169)</f>
        <v>75000</v>
      </c>
      <c r="G170" s="35">
        <f t="shared" si="36"/>
        <v>2152.5</v>
      </c>
      <c r="H170" s="35">
        <f t="shared" si="36"/>
        <v>2280</v>
      </c>
      <c r="I170" s="35">
        <f t="shared" si="36"/>
        <v>6309.38</v>
      </c>
      <c r="J170" s="35">
        <f t="shared" si="36"/>
        <v>37002.879999999997</v>
      </c>
      <c r="K170" s="35">
        <f t="shared" si="36"/>
        <v>47744.759999999995</v>
      </c>
      <c r="L170" s="36">
        <f t="shared" si="36"/>
        <v>27255.240000000005</v>
      </c>
      <c r="M170" s="109"/>
    </row>
    <row r="171" spans="1:13" ht="15.75" x14ac:dyDescent="0.25">
      <c r="A171" s="49"/>
      <c r="B171" s="50"/>
      <c r="C171" s="50"/>
      <c r="D171" s="51"/>
      <c r="E171" s="51"/>
      <c r="F171" s="50"/>
      <c r="G171" s="50"/>
      <c r="H171" s="50"/>
      <c r="I171" s="50"/>
      <c r="J171" s="50"/>
      <c r="K171" s="50"/>
      <c r="L171" s="50"/>
      <c r="M171" s="109"/>
    </row>
    <row r="172" spans="1:13" ht="15.75" thickBot="1" x14ac:dyDescent="0.3">
      <c r="M172" s="109"/>
    </row>
    <row r="173" spans="1:13" ht="16.5" thickBot="1" x14ac:dyDescent="0.3">
      <c r="A173" s="69"/>
      <c r="B173" s="69" t="s">
        <v>223</v>
      </c>
      <c r="C173" s="70"/>
      <c r="D173" s="71"/>
      <c r="E173" s="71"/>
      <c r="F173" s="70"/>
      <c r="G173" s="70"/>
      <c r="H173" s="70"/>
      <c r="I173" s="70"/>
      <c r="J173" s="70"/>
      <c r="K173" s="70"/>
      <c r="L173" s="72"/>
      <c r="M173" s="109"/>
    </row>
    <row r="174" spans="1:13" ht="15.75" x14ac:dyDescent="0.25">
      <c r="A174" s="73" t="s">
        <v>224</v>
      </c>
      <c r="B174" s="74" t="s">
        <v>225</v>
      </c>
      <c r="C174" s="74" t="s">
        <v>62</v>
      </c>
      <c r="D174" s="75" t="s">
        <v>22</v>
      </c>
      <c r="E174" s="75" t="s">
        <v>30</v>
      </c>
      <c r="F174" s="76">
        <v>54000</v>
      </c>
      <c r="G174" s="15">
        <f>+F174*2.87%</f>
        <v>1549.8</v>
      </c>
      <c r="H174" s="15">
        <f>+F174*3.04%</f>
        <v>1641.6</v>
      </c>
      <c r="I174" s="15">
        <v>2418.54</v>
      </c>
      <c r="J174" s="15">
        <v>17200.96</v>
      </c>
      <c r="K174" s="15">
        <f>+G174+H174+I174+J174</f>
        <v>22810.899999999998</v>
      </c>
      <c r="L174" s="16">
        <f>+F174-K174</f>
        <v>31189.100000000002</v>
      </c>
      <c r="M174" s="109"/>
    </row>
    <row r="175" spans="1:13" ht="15.75" x14ac:dyDescent="0.25">
      <c r="A175" s="83" t="s">
        <v>226</v>
      </c>
      <c r="B175" s="84" t="s">
        <v>227</v>
      </c>
      <c r="C175" s="84" t="s">
        <v>390</v>
      </c>
      <c r="D175" s="19" t="s">
        <v>40</v>
      </c>
      <c r="E175" s="85" t="s">
        <v>18</v>
      </c>
      <c r="F175" s="86">
        <v>19800</v>
      </c>
      <c r="G175" s="20">
        <f>+F175*2.87%</f>
        <v>568.26</v>
      </c>
      <c r="H175" s="20">
        <f>+F175*3.04%</f>
        <v>601.91999999999996</v>
      </c>
      <c r="I175" s="20">
        <v>0</v>
      </c>
      <c r="J175" s="20">
        <v>125</v>
      </c>
      <c r="K175" s="20">
        <f>+G175+H175+I175+J175</f>
        <v>1295.1799999999998</v>
      </c>
      <c r="L175" s="21">
        <f>+F175-K175</f>
        <v>18504.82</v>
      </c>
      <c r="M175" s="109"/>
    </row>
    <row r="176" spans="1:13" ht="15.75" x14ac:dyDescent="0.25">
      <c r="A176" s="83" t="s">
        <v>228</v>
      </c>
      <c r="B176" s="84" t="s">
        <v>229</v>
      </c>
      <c r="C176" s="84" t="s">
        <v>390</v>
      </c>
      <c r="D176" s="19" t="s">
        <v>40</v>
      </c>
      <c r="E176" s="85" t="s">
        <v>18</v>
      </c>
      <c r="F176" s="86">
        <v>19800</v>
      </c>
      <c r="G176" s="20">
        <f>+F176*2.87%</f>
        <v>568.26</v>
      </c>
      <c r="H176" s="20">
        <f>+F176*3.04%</f>
        <v>601.91999999999996</v>
      </c>
      <c r="I176" s="20">
        <v>0</v>
      </c>
      <c r="J176" s="20">
        <v>6536.9</v>
      </c>
      <c r="K176" s="20">
        <f>+G176+H176+I176+J176</f>
        <v>7707.08</v>
      </c>
      <c r="L176" s="21">
        <f>+F176-K176</f>
        <v>12092.92</v>
      </c>
      <c r="M176" s="109"/>
    </row>
    <row r="177" spans="1:13" ht="15.75" x14ac:dyDescent="0.25">
      <c r="A177" s="43" t="s">
        <v>230</v>
      </c>
      <c r="B177" s="18" t="s">
        <v>231</v>
      </c>
      <c r="C177" s="84" t="s">
        <v>390</v>
      </c>
      <c r="D177" s="19" t="s">
        <v>40</v>
      </c>
      <c r="E177" s="23" t="s">
        <v>18</v>
      </c>
      <c r="F177" s="20">
        <v>19800</v>
      </c>
      <c r="G177" s="20">
        <f>+F177*2.87%</f>
        <v>568.26</v>
      </c>
      <c r="H177" s="20">
        <f>+F177*3.04%</f>
        <v>601.91999999999996</v>
      </c>
      <c r="I177" s="20">
        <v>0</v>
      </c>
      <c r="J177" s="20">
        <v>11220.8</v>
      </c>
      <c r="K177" s="20">
        <f>+G177+H177+J177</f>
        <v>12390.98</v>
      </c>
      <c r="L177" s="21">
        <f>+F177-K177</f>
        <v>7409.02</v>
      </c>
      <c r="M177" s="109"/>
    </row>
    <row r="178" spans="1:13" ht="16.5" thickBot="1" x14ac:dyDescent="0.3">
      <c r="A178" s="45" t="s">
        <v>232</v>
      </c>
      <c r="B178" s="26" t="s">
        <v>233</v>
      </c>
      <c r="C178" s="84" t="s">
        <v>390</v>
      </c>
      <c r="D178" s="46" t="s">
        <v>40</v>
      </c>
      <c r="E178" s="27" t="s">
        <v>18</v>
      </c>
      <c r="F178" s="28">
        <v>19800</v>
      </c>
      <c r="G178" s="28">
        <f>+F178*2.87%</f>
        <v>568.26</v>
      </c>
      <c r="H178" s="28">
        <f>+F178*3.04%</f>
        <v>601.91999999999996</v>
      </c>
      <c r="I178" s="28">
        <v>0</v>
      </c>
      <c r="J178" s="28">
        <v>25</v>
      </c>
      <c r="K178" s="28">
        <f>+G178+H178+I178+J178</f>
        <v>1195.1799999999998</v>
      </c>
      <c r="L178" s="29">
        <f>+F178-K178</f>
        <v>18604.82</v>
      </c>
      <c r="M178" s="109"/>
    </row>
    <row r="179" spans="1:13" ht="16.5" thickBot="1" x14ac:dyDescent="0.3">
      <c r="A179" s="47"/>
      <c r="B179" s="34"/>
      <c r="C179" s="32">
        <f>+COUNTA(C174:C178)</f>
        <v>5</v>
      </c>
      <c r="D179" s="48"/>
      <c r="E179" s="48"/>
      <c r="F179" s="35">
        <f t="shared" ref="F179:K179" si="37">SUM(F174:F178)</f>
        <v>133200</v>
      </c>
      <c r="G179" s="35">
        <f t="shared" si="37"/>
        <v>3822.84</v>
      </c>
      <c r="H179" s="35">
        <f t="shared" si="37"/>
        <v>4049.28</v>
      </c>
      <c r="I179" s="35">
        <f t="shared" si="37"/>
        <v>2418.54</v>
      </c>
      <c r="J179" s="35">
        <f t="shared" si="37"/>
        <v>35108.660000000003</v>
      </c>
      <c r="K179" s="35">
        <f t="shared" si="37"/>
        <v>45399.32</v>
      </c>
      <c r="L179" s="36">
        <f>SUM(L174:L178)</f>
        <v>87800.68</v>
      </c>
      <c r="M179" s="109"/>
    </row>
    <row r="180" spans="1:13" ht="16.5" thickBot="1" x14ac:dyDescent="0.3">
      <c r="A180" s="37"/>
      <c r="B180" s="38"/>
      <c r="C180" s="61"/>
      <c r="D180" s="62"/>
      <c r="E180" s="62"/>
      <c r="F180" s="40"/>
      <c r="G180" s="40"/>
      <c r="H180" s="40"/>
      <c r="I180" s="40"/>
      <c r="J180" s="40"/>
      <c r="K180" s="40"/>
      <c r="L180" s="40"/>
      <c r="M180" s="109"/>
    </row>
    <row r="181" spans="1:13" ht="16.5" thickBot="1" x14ac:dyDescent="0.3">
      <c r="A181" s="69"/>
      <c r="B181" s="69" t="s">
        <v>234</v>
      </c>
      <c r="C181" s="70"/>
      <c r="D181" s="71"/>
      <c r="E181" s="71"/>
      <c r="F181" s="70"/>
      <c r="G181" s="70"/>
      <c r="H181" s="70"/>
      <c r="I181" s="70"/>
      <c r="J181" s="70"/>
      <c r="K181" s="70"/>
      <c r="L181" s="72"/>
      <c r="M181" s="109"/>
    </row>
    <row r="182" spans="1:13" ht="15.75" x14ac:dyDescent="0.25">
      <c r="A182" s="41" t="s">
        <v>235</v>
      </c>
      <c r="B182" s="13" t="s">
        <v>236</v>
      </c>
      <c r="C182" s="13" t="s">
        <v>62</v>
      </c>
      <c r="D182" s="58" t="s">
        <v>52</v>
      </c>
      <c r="E182" s="58" t="s">
        <v>18</v>
      </c>
      <c r="F182" s="15">
        <v>35000</v>
      </c>
      <c r="G182" s="15">
        <f>+F182*2.87%</f>
        <v>1004.5</v>
      </c>
      <c r="H182" s="15">
        <f>+F182*3.04%</f>
        <v>1064</v>
      </c>
      <c r="I182" s="15">
        <v>0</v>
      </c>
      <c r="J182" s="15">
        <v>20336.47</v>
      </c>
      <c r="K182" s="15">
        <f>+G182+H182+I182+J182</f>
        <v>22404.97</v>
      </c>
      <c r="L182" s="16">
        <f>+F182-K182</f>
        <v>12595.029999999999</v>
      </c>
      <c r="M182" s="109"/>
    </row>
    <row r="183" spans="1:13" ht="15.75" x14ac:dyDescent="0.25">
      <c r="A183" s="43" t="s">
        <v>237</v>
      </c>
      <c r="B183" s="18" t="s">
        <v>238</v>
      </c>
      <c r="C183" s="26" t="s">
        <v>241</v>
      </c>
      <c r="D183" s="19" t="s">
        <v>40</v>
      </c>
      <c r="E183" s="23" t="s">
        <v>30</v>
      </c>
      <c r="F183" s="20">
        <v>21450</v>
      </c>
      <c r="G183" s="20">
        <f>+F183*2.87%</f>
        <v>615.61500000000001</v>
      </c>
      <c r="H183" s="20">
        <f>+F183*3.04%</f>
        <v>652.08000000000004</v>
      </c>
      <c r="I183" s="20">
        <v>0</v>
      </c>
      <c r="J183" s="20">
        <v>12682.5</v>
      </c>
      <c r="K183" s="20">
        <f>+G183+H183+I183+J183</f>
        <v>13950.195</v>
      </c>
      <c r="L183" s="21">
        <v>7499.8</v>
      </c>
      <c r="M183" s="109"/>
    </row>
    <row r="184" spans="1:13" ht="16.5" thickBot="1" x14ac:dyDescent="0.3">
      <c r="A184" s="45" t="s">
        <v>239</v>
      </c>
      <c r="B184" s="26" t="s">
        <v>240</v>
      </c>
      <c r="C184" s="26" t="s">
        <v>241</v>
      </c>
      <c r="D184" s="46" t="s">
        <v>40</v>
      </c>
      <c r="E184" s="27" t="s">
        <v>18</v>
      </c>
      <c r="F184" s="28">
        <v>27450</v>
      </c>
      <c r="G184" s="28">
        <f>+F184*2.87%</f>
        <v>787.81499999999994</v>
      </c>
      <c r="H184" s="28">
        <f>+F184*3.04%</f>
        <v>834.48</v>
      </c>
      <c r="I184" s="28">
        <v>0</v>
      </c>
      <c r="J184" s="28">
        <v>225</v>
      </c>
      <c r="K184" s="28">
        <f>+G184+H184+I184+J184</f>
        <v>1847.2950000000001</v>
      </c>
      <c r="L184" s="29">
        <v>25602.7</v>
      </c>
      <c r="M184" s="109"/>
    </row>
    <row r="185" spans="1:13" ht="16.5" thickBot="1" x14ac:dyDescent="0.3">
      <c r="A185" s="47"/>
      <c r="B185" s="34"/>
      <c r="C185" s="32">
        <f>+COUNTA(C182:C184)</f>
        <v>3</v>
      </c>
      <c r="D185" s="48"/>
      <c r="E185" s="48"/>
      <c r="F185" s="35">
        <f t="shared" ref="F185:L185" si="38">SUM(F182:F184)</f>
        <v>83900</v>
      </c>
      <c r="G185" s="35">
        <f t="shared" si="38"/>
        <v>2407.9299999999998</v>
      </c>
      <c r="H185" s="35">
        <f t="shared" si="38"/>
        <v>2550.56</v>
      </c>
      <c r="I185" s="35">
        <f t="shared" si="38"/>
        <v>0</v>
      </c>
      <c r="J185" s="35">
        <f t="shared" si="38"/>
        <v>33243.97</v>
      </c>
      <c r="K185" s="35">
        <f t="shared" si="38"/>
        <v>38202.46</v>
      </c>
      <c r="L185" s="36">
        <f t="shared" si="38"/>
        <v>45697.53</v>
      </c>
      <c r="M185" s="109"/>
    </row>
    <row r="186" spans="1:13" ht="16.5" thickBot="1" x14ac:dyDescent="0.3">
      <c r="A186" s="49"/>
      <c r="B186" s="50"/>
      <c r="C186" s="50"/>
      <c r="D186" s="51"/>
      <c r="E186" s="51"/>
      <c r="F186" s="50"/>
      <c r="G186" s="50"/>
      <c r="H186" s="50"/>
      <c r="I186" s="50"/>
      <c r="J186" s="50"/>
      <c r="K186" s="50"/>
      <c r="L186" s="50"/>
      <c r="M186" s="109"/>
    </row>
    <row r="187" spans="1:13" ht="16.5" thickBot="1" x14ac:dyDescent="0.3">
      <c r="A187" s="69"/>
      <c r="B187" s="69" t="s">
        <v>242</v>
      </c>
      <c r="C187" s="70"/>
      <c r="D187" s="71"/>
      <c r="E187" s="71"/>
      <c r="F187" s="70"/>
      <c r="G187" s="70"/>
      <c r="H187" s="70"/>
      <c r="I187" s="70"/>
      <c r="J187" s="70"/>
      <c r="K187" s="70"/>
      <c r="L187" s="72"/>
      <c r="M187" s="109"/>
    </row>
    <row r="188" spans="1:13" ht="15.75" x14ac:dyDescent="0.25">
      <c r="A188" s="41" t="s">
        <v>243</v>
      </c>
      <c r="B188" s="13" t="s">
        <v>244</v>
      </c>
      <c r="C188" s="13" t="s">
        <v>62</v>
      </c>
      <c r="D188" s="58" t="s">
        <v>22</v>
      </c>
      <c r="E188" s="58" t="s">
        <v>30</v>
      </c>
      <c r="F188" s="15">
        <v>75000</v>
      </c>
      <c r="G188" s="15">
        <f t="shared" ref="G188:G194" si="39">+F188*2.87%</f>
        <v>2152.5</v>
      </c>
      <c r="H188" s="15">
        <f t="shared" ref="H188:H194" si="40">+F188*3.04%</f>
        <v>2280</v>
      </c>
      <c r="I188" s="15">
        <v>6309.38</v>
      </c>
      <c r="J188" s="15">
        <v>23934.3</v>
      </c>
      <c r="K188" s="15">
        <f t="shared" ref="K188:K194" si="41">+G188+H188+I188+J188</f>
        <v>34676.18</v>
      </c>
      <c r="L188" s="16">
        <f>+F188-K188</f>
        <v>40323.82</v>
      </c>
      <c r="M188" s="109"/>
    </row>
    <row r="189" spans="1:13" ht="15.75" x14ac:dyDescent="0.25">
      <c r="A189" s="43" t="s">
        <v>245</v>
      </c>
      <c r="B189" s="18" t="s">
        <v>246</v>
      </c>
      <c r="C189" s="18" t="s">
        <v>391</v>
      </c>
      <c r="D189" s="23" t="s">
        <v>22</v>
      </c>
      <c r="E189" s="23" t="s">
        <v>30</v>
      </c>
      <c r="F189" s="20">
        <v>31500</v>
      </c>
      <c r="G189" s="20">
        <f t="shared" si="39"/>
        <v>904.05</v>
      </c>
      <c r="H189" s="20">
        <f t="shared" si="40"/>
        <v>957.6</v>
      </c>
      <c r="I189" s="20">
        <v>0</v>
      </c>
      <c r="J189" s="20">
        <v>13427.48</v>
      </c>
      <c r="K189" s="20">
        <f t="shared" si="41"/>
        <v>15289.13</v>
      </c>
      <c r="L189" s="21">
        <f>+F189-K189</f>
        <v>16210.87</v>
      </c>
      <c r="M189" s="109"/>
    </row>
    <row r="190" spans="1:13" ht="15.75" x14ac:dyDescent="0.25">
      <c r="A190" s="43" t="s">
        <v>247</v>
      </c>
      <c r="B190" s="18" t="s">
        <v>248</v>
      </c>
      <c r="C190" s="18" t="s">
        <v>392</v>
      </c>
      <c r="D190" s="19" t="s">
        <v>40</v>
      </c>
      <c r="E190" s="23" t="s">
        <v>18</v>
      </c>
      <c r="F190" s="20">
        <v>22050</v>
      </c>
      <c r="G190" s="20">
        <f>+F190*2.87%</f>
        <v>632.83500000000004</v>
      </c>
      <c r="H190" s="20">
        <f>+F190*3.04%</f>
        <v>670.32</v>
      </c>
      <c r="I190" s="20">
        <v>0</v>
      </c>
      <c r="J190" s="20">
        <v>9863.3700000000008</v>
      </c>
      <c r="K190" s="20">
        <f>+G190+H190+I190+J190</f>
        <v>11166.525000000001</v>
      </c>
      <c r="L190" s="21">
        <v>10883.47</v>
      </c>
      <c r="M190" s="109"/>
    </row>
    <row r="191" spans="1:13" ht="15.75" x14ac:dyDescent="0.25">
      <c r="A191" s="43" t="s">
        <v>250</v>
      </c>
      <c r="B191" s="18" t="s">
        <v>251</v>
      </c>
      <c r="C191" s="18" t="s">
        <v>392</v>
      </c>
      <c r="D191" s="23" t="s">
        <v>36</v>
      </c>
      <c r="E191" s="23" t="s">
        <v>30</v>
      </c>
      <c r="F191" s="20">
        <v>22050</v>
      </c>
      <c r="G191" s="20">
        <f>+F191*2.87%</f>
        <v>632.83500000000004</v>
      </c>
      <c r="H191" s="20">
        <f>+F191*3.04%</f>
        <v>670.32</v>
      </c>
      <c r="I191" s="20">
        <v>0</v>
      </c>
      <c r="J191" s="20">
        <v>12120.89</v>
      </c>
      <c r="K191" s="20">
        <f>+G191+H191+I191+J191</f>
        <v>13424.045</v>
      </c>
      <c r="L191" s="21">
        <v>9189.3799999999992</v>
      </c>
      <c r="M191" s="109"/>
    </row>
    <row r="192" spans="1:13" ht="15.75" x14ac:dyDescent="0.25">
      <c r="A192" s="43" t="s">
        <v>253</v>
      </c>
      <c r="B192" s="18" t="s">
        <v>254</v>
      </c>
      <c r="C192" s="18" t="s">
        <v>392</v>
      </c>
      <c r="D192" s="19" t="s">
        <v>40</v>
      </c>
      <c r="E192" s="23" t="s">
        <v>30</v>
      </c>
      <c r="F192" s="20">
        <v>21450</v>
      </c>
      <c r="G192" s="20">
        <f t="shared" si="39"/>
        <v>615.61500000000001</v>
      </c>
      <c r="H192" s="20">
        <f t="shared" si="40"/>
        <v>652.08000000000004</v>
      </c>
      <c r="I192" s="20">
        <v>0</v>
      </c>
      <c r="J192" s="20">
        <v>2906.46</v>
      </c>
      <c r="K192" s="20">
        <f t="shared" si="41"/>
        <v>4174.1550000000007</v>
      </c>
      <c r="L192" s="21">
        <v>17275.84</v>
      </c>
      <c r="M192" s="109"/>
    </row>
    <row r="193" spans="1:13" ht="15.75" x14ac:dyDescent="0.25">
      <c r="A193" s="43" t="s">
        <v>255</v>
      </c>
      <c r="B193" s="18" t="s">
        <v>395</v>
      </c>
      <c r="C193" s="18" t="s">
        <v>392</v>
      </c>
      <c r="D193" s="19" t="s">
        <v>40</v>
      </c>
      <c r="E193" s="23" t="s">
        <v>30</v>
      </c>
      <c r="F193" s="20">
        <v>21500</v>
      </c>
      <c r="G193" s="20">
        <f t="shared" si="39"/>
        <v>617.04999999999995</v>
      </c>
      <c r="H193" s="20">
        <f t="shared" si="40"/>
        <v>653.6</v>
      </c>
      <c r="I193" s="20">
        <v>0</v>
      </c>
      <c r="J193" s="20">
        <v>11547.92</v>
      </c>
      <c r="K193" s="20">
        <f t="shared" si="41"/>
        <v>12818.57</v>
      </c>
      <c r="L193" s="21">
        <f>+F193-K193</f>
        <v>8681.43</v>
      </c>
      <c r="M193" s="109"/>
    </row>
    <row r="194" spans="1:13" ht="16.5" thickBot="1" x14ac:dyDescent="0.3">
      <c r="A194" s="45">
        <v>658</v>
      </c>
      <c r="B194" s="26" t="s">
        <v>257</v>
      </c>
      <c r="C194" s="18" t="s">
        <v>392</v>
      </c>
      <c r="D194" s="27" t="s">
        <v>22</v>
      </c>
      <c r="E194" s="27" t="s">
        <v>18</v>
      </c>
      <c r="F194" s="28">
        <v>22000</v>
      </c>
      <c r="G194" s="28">
        <f t="shared" si="39"/>
        <v>631.4</v>
      </c>
      <c r="H194" s="28">
        <f t="shared" si="40"/>
        <v>668.8</v>
      </c>
      <c r="I194" s="28">
        <v>0</v>
      </c>
      <c r="J194" s="28">
        <v>6674.22</v>
      </c>
      <c r="K194" s="28">
        <f t="shared" si="41"/>
        <v>7974.42</v>
      </c>
      <c r="L194" s="29">
        <f>+F194-K194</f>
        <v>14025.58</v>
      </c>
      <c r="M194" s="109"/>
    </row>
    <row r="195" spans="1:13" ht="16.5" thickBot="1" x14ac:dyDescent="0.3">
      <c r="A195" s="47"/>
      <c r="B195" s="34"/>
      <c r="C195" s="32">
        <f>+COUNTA(C188:C194)</f>
        <v>7</v>
      </c>
      <c r="D195" s="48"/>
      <c r="E195" s="48"/>
      <c r="F195" s="35">
        <f t="shared" ref="F195:L195" si="42">SUM(F188:F194)</f>
        <v>215550</v>
      </c>
      <c r="G195" s="35">
        <f t="shared" si="42"/>
        <v>6186.2849999999999</v>
      </c>
      <c r="H195" s="35">
        <f t="shared" si="42"/>
        <v>6552.72</v>
      </c>
      <c r="I195" s="35">
        <f t="shared" si="42"/>
        <v>6309.38</v>
      </c>
      <c r="J195" s="35">
        <f>SUM(J188:J194)</f>
        <v>80474.64</v>
      </c>
      <c r="K195" s="35">
        <f t="shared" si="42"/>
        <v>99523.025000000009</v>
      </c>
      <c r="L195" s="36">
        <f t="shared" si="42"/>
        <v>116590.39</v>
      </c>
      <c r="M195" s="109"/>
    </row>
    <row r="196" spans="1:13" ht="16.5" thickBot="1" x14ac:dyDescent="0.3">
      <c r="A196" s="49"/>
      <c r="B196" s="50"/>
      <c r="C196" s="50"/>
      <c r="D196" s="51"/>
      <c r="E196" s="51"/>
      <c r="F196" s="50"/>
      <c r="G196" s="50"/>
      <c r="H196" s="50"/>
      <c r="I196" s="50"/>
      <c r="J196" s="50"/>
      <c r="K196" s="50"/>
      <c r="L196" s="50"/>
      <c r="M196" s="109"/>
    </row>
    <row r="197" spans="1:13" ht="16.5" thickBot="1" x14ac:dyDescent="0.3">
      <c r="A197" s="69"/>
      <c r="B197" s="69" t="s">
        <v>258</v>
      </c>
      <c r="C197" s="70"/>
      <c r="D197" s="71"/>
      <c r="E197" s="71"/>
      <c r="F197" s="70"/>
      <c r="G197" s="70"/>
      <c r="H197" s="70"/>
      <c r="I197" s="70"/>
      <c r="J197" s="70"/>
      <c r="K197" s="70"/>
      <c r="L197" s="72"/>
      <c r="M197" s="109"/>
    </row>
    <row r="198" spans="1:13" ht="16.5" thickBot="1" x14ac:dyDescent="0.3">
      <c r="A198" s="52" t="s">
        <v>259</v>
      </c>
      <c r="B198" s="53" t="s">
        <v>260</v>
      </c>
      <c r="C198" s="53" t="s">
        <v>62</v>
      </c>
      <c r="D198" s="55" t="s">
        <v>22</v>
      </c>
      <c r="E198" s="55" t="s">
        <v>30</v>
      </c>
      <c r="F198" s="56">
        <v>45000</v>
      </c>
      <c r="G198" s="56">
        <f>+F198*2.87%</f>
        <v>1291.5</v>
      </c>
      <c r="H198" s="56">
        <f>+F198*3.04%</f>
        <v>1368</v>
      </c>
      <c r="I198" s="56">
        <v>1148.33</v>
      </c>
      <c r="J198" s="56">
        <v>125</v>
      </c>
      <c r="K198" s="56">
        <f>+G198+H198+I198+J198</f>
        <v>3932.83</v>
      </c>
      <c r="L198" s="57">
        <f>+F198-K198</f>
        <v>41067.17</v>
      </c>
      <c r="M198" s="109"/>
    </row>
    <row r="199" spans="1:13" ht="16.5" thickBot="1" x14ac:dyDescent="0.3">
      <c r="A199" s="47"/>
      <c r="B199" s="34"/>
      <c r="C199" s="32">
        <f>+COUNTA(C197:C198)</f>
        <v>1</v>
      </c>
      <c r="D199" s="48"/>
      <c r="E199" s="48"/>
      <c r="F199" s="35">
        <f t="shared" ref="F199:L199" si="43">SUM(F198)</f>
        <v>45000</v>
      </c>
      <c r="G199" s="35">
        <f t="shared" si="43"/>
        <v>1291.5</v>
      </c>
      <c r="H199" s="35">
        <f t="shared" si="43"/>
        <v>1368</v>
      </c>
      <c r="I199" s="35">
        <f t="shared" si="43"/>
        <v>1148.33</v>
      </c>
      <c r="J199" s="35">
        <f t="shared" si="43"/>
        <v>125</v>
      </c>
      <c r="K199" s="35">
        <f t="shared" si="43"/>
        <v>3932.83</v>
      </c>
      <c r="L199" s="36">
        <f t="shared" si="43"/>
        <v>41067.17</v>
      </c>
      <c r="M199" s="109"/>
    </row>
    <row r="200" spans="1:13" ht="16.5" thickBot="1" x14ac:dyDescent="0.3">
      <c r="A200" s="49"/>
      <c r="B200" s="50"/>
      <c r="C200" s="50"/>
      <c r="D200" s="51"/>
      <c r="E200" s="51"/>
      <c r="F200" s="50"/>
      <c r="G200" s="50"/>
      <c r="H200" s="50"/>
      <c r="I200" s="50"/>
      <c r="J200" s="50"/>
      <c r="K200" s="50"/>
      <c r="L200" s="50"/>
      <c r="M200" s="109"/>
    </row>
    <row r="201" spans="1:13" ht="16.5" thickBot="1" x14ac:dyDescent="0.3">
      <c r="A201" s="69"/>
      <c r="B201" s="69" t="s">
        <v>261</v>
      </c>
      <c r="C201" s="70"/>
      <c r="D201" s="71"/>
      <c r="E201" s="71"/>
      <c r="F201" s="70"/>
      <c r="G201" s="70"/>
      <c r="H201" s="70"/>
      <c r="I201" s="70"/>
      <c r="J201" s="70"/>
      <c r="K201" s="70"/>
      <c r="L201" s="72"/>
      <c r="M201" s="109"/>
    </row>
    <row r="202" spans="1:13" ht="15.75" x14ac:dyDescent="0.25">
      <c r="A202" s="41" t="s">
        <v>262</v>
      </c>
      <c r="B202" s="13" t="s">
        <v>263</v>
      </c>
      <c r="C202" s="13" t="s">
        <v>62</v>
      </c>
      <c r="D202" s="58" t="s">
        <v>36</v>
      </c>
      <c r="E202" s="58" t="s">
        <v>30</v>
      </c>
      <c r="F202" s="15">
        <v>50000</v>
      </c>
      <c r="G202" s="15">
        <f>+F202*2.87%</f>
        <v>1435</v>
      </c>
      <c r="H202" s="15">
        <f>+F202*3.04%</f>
        <v>1520</v>
      </c>
      <c r="I202" s="15">
        <v>1596.68</v>
      </c>
      <c r="J202" s="15">
        <v>31237.599999999999</v>
      </c>
      <c r="K202" s="15">
        <f>+G202+H202+I202+J202</f>
        <v>35789.279999999999</v>
      </c>
      <c r="L202" s="16">
        <f>+F202-K202</f>
        <v>14210.720000000001</v>
      </c>
      <c r="M202" s="109"/>
    </row>
    <row r="203" spans="1:13" ht="15.75" x14ac:dyDescent="0.25">
      <c r="A203" s="43" t="s">
        <v>264</v>
      </c>
      <c r="B203" s="18" t="s">
        <v>265</v>
      </c>
      <c r="C203" s="18" t="s">
        <v>397</v>
      </c>
      <c r="D203" s="23" t="s">
        <v>22</v>
      </c>
      <c r="E203" s="23" t="s">
        <v>18</v>
      </c>
      <c r="F203" s="20">
        <v>31500</v>
      </c>
      <c r="G203" s="20">
        <f>+F203*2.87%</f>
        <v>904.05</v>
      </c>
      <c r="H203" s="20">
        <f>+F203*3.04%</f>
        <v>957.6</v>
      </c>
      <c r="I203" s="20">
        <v>0</v>
      </c>
      <c r="J203" s="20">
        <v>4971.37</v>
      </c>
      <c r="K203" s="20">
        <f>+G203+H203+I203+J203</f>
        <v>6833.02</v>
      </c>
      <c r="L203" s="21">
        <f>+F203-K203</f>
        <v>24666.98</v>
      </c>
      <c r="M203" s="109"/>
    </row>
    <row r="204" spans="1:13" ht="16.5" thickBot="1" x14ac:dyDescent="0.3">
      <c r="A204" s="45" t="s">
        <v>266</v>
      </c>
      <c r="B204" s="26" t="s">
        <v>267</v>
      </c>
      <c r="C204" s="18" t="s">
        <v>408</v>
      </c>
      <c r="D204" s="46" t="s">
        <v>40</v>
      </c>
      <c r="E204" s="27" t="s">
        <v>30</v>
      </c>
      <c r="F204" s="28">
        <v>21450</v>
      </c>
      <c r="G204" s="28">
        <f>+F204*2.87%</f>
        <v>615.61500000000001</v>
      </c>
      <c r="H204" s="28">
        <f>+F204*3.04%</f>
        <v>652.08000000000004</v>
      </c>
      <c r="I204" s="28">
        <v>0</v>
      </c>
      <c r="J204" s="28">
        <v>12199.31</v>
      </c>
      <c r="K204" s="28">
        <f>+G204+H204+I204+J204</f>
        <v>13467.004999999999</v>
      </c>
      <c r="L204" s="29">
        <v>7982.99</v>
      </c>
      <c r="M204" s="109"/>
    </row>
    <row r="205" spans="1:13" ht="16.5" thickBot="1" x14ac:dyDescent="0.3">
      <c r="A205" s="47"/>
      <c r="B205" s="34"/>
      <c r="C205" s="32">
        <f>+COUNTA(C202:C204)</f>
        <v>3</v>
      </c>
      <c r="D205" s="48"/>
      <c r="E205" s="48"/>
      <c r="F205" s="35">
        <f t="shared" ref="F205:L205" si="44">SUM(F202:F204)</f>
        <v>102950</v>
      </c>
      <c r="G205" s="35">
        <f t="shared" si="44"/>
        <v>2954.665</v>
      </c>
      <c r="H205" s="35">
        <f t="shared" si="44"/>
        <v>3129.68</v>
      </c>
      <c r="I205" s="35">
        <f t="shared" si="44"/>
        <v>1596.68</v>
      </c>
      <c r="J205" s="35">
        <f t="shared" si="44"/>
        <v>48408.28</v>
      </c>
      <c r="K205" s="35">
        <f t="shared" si="44"/>
        <v>56089.305</v>
      </c>
      <c r="L205" s="36">
        <f t="shared" si="44"/>
        <v>46860.689999999995</v>
      </c>
      <c r="M205" s="109"/>
    </row>
    <row r="206" spans="1:13" ht="15.75" x14ac:dyDescent="0.25">
      <c r="A206" s="49"/>
      <c r="B206" s="50"/>
      <c r="C206" s="50"/>
      <c r="D206" s="51"/>
      <c r="E206" s="51"/>
      <c r="F206" s="50"/>
      <c r="G206" s="50"/>
      <c r="H206" s="50"/>
      <c r="I206" s="50"/>
      <c r="J206" s="50"/>
      <c r="K206" s="50"/>
      <c r="L206" s="50"/>
      <c r="M206" s="109"/>
    </row>
    <row r="207" spans="1:13" ht="15.75" x14ac:dyDescent="0.25">
      <c r="A207" s="49"/>
      <c r="B207" s="50"/>
      <c r="C207" s="50"/>
      <c r="D207" s="51"/>
      <c r="E207" s="51"/>
      <c r="F207" s="50"/>
      <c r="G207" s="50"/>
      <c r="H207" s="50"/>
      <c r="I207" s="50"/>
      <c r="J207" s="50"/>
      <c r="K207" s="50"/>
      <c r="L207" s="50"/>
      <c r="M207" s="109"/>
    </row>
    <row r="208" spans="1:13" ht="16.5" thickBot="1" x14ac:dyDescent="0.3">
      <c r="A208" s="49"/>
      <c r="B208" s="50"/>
      <c r="C208" s="50"/>
      <c r="D208" s="51"/>
      <c r="E208" s="51"/>
      <c r="F208" s="50"/>
      <c r="G208" s="50"/>
      <c r="H208" s="50"/>
      <c r="I208" s="50"/>
      <c r="J208" s="50"/>
      <c r="K208" s="50"/>
      <c r="L208" s="50"/>
      <c r="M208" s="109"/>
    </row>
    <row r="209" spans="1:13" ht="16.5" thickBot="1" x14ac:dyDescent="0.3">
      <c r="A209" s="69"/>
      <c r="B209" s="69" t="s">
        <v>269</v>
      </c>
      <c r="C209" s="70"/>
      <c r="D209" s="71"/>
      <c r="E209" s="71"/>
      <c r="F209" s="70"/>
      <c r="G209" s="70"/>
      <c r="H209" s="70"/>
      <c r="I209" s="70"/>
      <c r="J209" s="70"/>
      <c r="K209" s="70"/>
      <c r="L209" s="72"/>
      <c r="M209" s="109"/>
    </row>
    <row r="210" spans="1:13" ht="15.75" x14ac:dyDescent="0.25">
      <c r="A210" s="41" t="s">
        <v>270</v>
      </c>
      <c r="B210" s="13" t="s">
        <v>398</v>
      </c>
      <c r="C210" s="13" t="s">
        <v>62</v>
      </c>
      <c r="D210" s="58" t="s">
        <v>36</v>
      </c>
      <c r="E210" s="58" t="s">
        <v>30</v>
      </c>
      <c r="F210" s="15">
        <v>75000</v>
      </c>
      <c r="G210" s="15">
        <f t="shared" ref="G210:G217" si="45">+F210*2.87%</f>
        <v>2152.5</v>
      </c>
      <c r="H210" s="15">
        <f t="shared" ref="H210:H217" si="46">+F210*3.04%</f>
        <v>2280</v>
      </c>
      <c r="I210" s="15">
        <v>6309.38</v>
      </c>
      <c r="J210" s="15">
        <v>9451.83</v>
      </c>
      <c r="K210" s="15">
        <f t="shared" ref="K210:K217" si="47">+G210+H210+I210+J210</f>
        <v>20193.71</v>
      </c>
      <c r="L210" s="16">
        <f>+F210-K210</f>
        <v>54806.29</v>
      </c>
      <c r="M210" s="109"/>
    </row>
    <row r="211" spans="1:13" ht="15.75" x14ac:dyDescent="0.25">
      <c r="A211" s="43" t="s">
        <v>271</v>
      </c>
      <c r="B211" s="18" t="s">
        <v>272</v>
      </c>
      <c r="C211" s="18" t="s">
        <v>252</v>
      </c>
      <c r="D211" s="23" t="s">
        <v>36</v>
      </c>
      <c r="E211" s="23" t="s">
        <v>30</v>
      </c>
      <c r="F211" s="20">
        <v>22050</v>
      </c>
      <c r="G211" s="20">
        <f t="shared" si="45"/>
        <v>632.83500000000004</v>
      </c>
      <c r="H211" s="20">
        <f t="shared" si="46"/>
        <v>670.32</v>
      </c>
      <c r="I211" s="20">
        <v>0</v>
      </c>
      <c r="J211" s="20">
        <v>4809</v>
      </c>
      <c r="K211" s="20">
        <f t="shared" si="47"/>
        <v>6112.1550000000007</v>
      </c>
      <c r="L211" s="21">
        <v>15937.84</v>
      </c>
      <c r="M211" s="109"/>
    </row>
    <row r="212" spans="1:13" ht="15.75" x14ac:dyDescent="0.25">
      <c r="A212" s="43" t="s">
        <v>273</v>
      </c>
      <c r="B212" s="18" t="s">
        <v>274</v>
      </c>
      <c r="C212" s="18" t="s">
        <v>252</v>
      </c>
      <c r="D212" s="23" t="s">
        <v>36</v>
      </c>
      <c r="E212" s="23" t="s">
        <v>30</v>
      </c>
      <c r="F212" s="20">
        <v>22050</v>
      </c>
      <c r="G212" s="20">
        <f t="shared" si="45"/>
        <v>632.83500000000004</v>
      </c>
      <c r="H212" s="20">
        <f t="shared" si="46"/>
        <v>670.32</v>
      </c>
      <c r="I212" s="20">
        <v>0</v>
      </c>
      <c r="J212" s="20">
        <v>7478.54</v>
      </c>
      <c r="K212" s="20">
        <f t="shared" si="47"/>
        <v>8781.6949999999997</v>
      </c>
      <c r="L212" s="21">
        <v>13268.3</v>
      </c>
      <c r="M212" s="109"/>
    </row>
    <row r="213" spans="1:13" ht="15.75" x14ac:dyDescent="0.25">
      <c r="A213" s="43" t="s">
        <v>275</v>
      </c>
      <c r="B213" s="18" t="s">
        <v>276</v>
      </c>
      <c r="C213" s="18" t="s">
        <v>249</v>
      </c>
      <c r="D213" s="23" t="s">
        <v>36</v>
      </c>
      <c r="E213" s="23" t="s">
        <v>18</v>
      </c>
      <c r="F213" s="20">
        <v>22050</v>
      </c>
      <c r="G213" s="20">
        <f t="shared" si="45"/>
        <v>632.83500000000004</v>
      </c>
      <c r="H213" s="20">
        <f t="shared" si="46"/>
        <v>670.32</v>
      </c>
      <c r="I213" s="20">
        <v>0</v>
      </c>
      <c r="J213" s="20">
        <v>12535.53</v>
      </c>
      <c r="K213" s="20">
        <f t="shared" si="47"/>
        <v>13838.685000000001</v>
      </c>
      <c r="L213" s="21">
        <v>8211.31</v>
      </c>
      <c r="M213" s="109"/>
    </row>
    <row r="214" spans="1:13" ht="15.75" x14ac:dyDescent="0.25">
      <c r="A214" s="43" t="s">
        <v>277</v>
      </c>
      <c r="B214" s="18" t="s">
        <v>278</v>
      </c>
      <c r="C214" s="18" t="s">
        <v>252</v>
      </c>
      <c r="D214" s="19" t="s">
        <v>40</v>
      </c>
      <c r="E214" s="23" t="s">
        <v>30</v>
      </c>
      <c r="F214" s="20">
        <v>22050</v>
      </c>
      <c r="G214" s="20">
        <f t="shared" si="45"/>
        <v>632.83500000000004</v>
      </c>
      <c r="H214" s="20">
        <f t="shared" si="46"/>
        <v>670.32</v>
      </c>
      <c r="I214" s="20">
        <v>0</v>
      </c>
      <c r="J214" s="20">
        <v>16926.47</v>
      </c>
      <c r="K214" s="20">
        <f t="shared" si="47"/>
        <v>18229.625</v>
      </c>
      <c r="L214" s="21">
        <v>3820.37</v>
      </c>
      <c r="M214" s="109"/>
    </row>
    <row r="215" spans="1:13" ht="15.75" x14ac:dyDescent="0.25">
      <c r="A215" s="43" t="s">
        <v>279</v>
      </c>
      <c r="B215" s="18" t="s">
        <v>280</v>
      </c>
      <c r="C215" s="18" t="s">
        <v>249</v>
      </c>
      <c r="D215" s="19" t="s">
        <v>40</v>
      </c>
      <c r="E215" s="23" t="s">
        <v>18</v>
      </c>
      <c r="F215" s="20">
        <v>22050</v>
      </c>
      <c r="G215" s="20">
        <f t="shared" si="45"/>
        <v>632.83500000000004</v>
      </c>
      <c r="H215" s="20">
        <f t="shared" si="46"/>
        <v>670.32</v>
      </c>
      <c r="I215" s="20">
        <v>0</v>
      </c>
      <c r="J215" s="20">
        <v>125</v>
      </c>
      <c r="K215" s="20">
        <f t="shared" si="47"/>
        <v>1428.1550000000002</v>
      </c>
      <c r="L215" s="21">
        <v>20621.84</v>
      </c>
      <c r="M215" s="109"/>
    </row>
    <row r="216" spans="1:13" ht="15.75" x14ac:dyDescent="0.25">
      <c r="A216" s="87" t="s">
        <v>281</v>
      </c>
      <c r="B216" s="88" t="s">
        <v>282</v>
      </c>
      <c r="C216" s="18" t="s">
        <v>268</v>
      </c>
      <c r="D216" s="23" t="s">
        <v>36</v>
      </c>
      <c r="E216" s="23" t="s">
        <v>18</v>
      </c>
      <c r="F216" s="20">
        <v>21450</v>
      </c>
      <c r="G216" s="20">
        <f t="shared" si="45"/>
        <v>615.61500000000001</v>
      </c>
      <c r="H216" s="20">
        <f t="shared" si="46"/>
        <v>652.08000000000004</v>
      </c>
      <c r="I216" s="20">
        <v>0</v>
      </c>
      <c r="J216" s="20">
        <v>934.5</v>
      </c>
      <c r="K216" s="20">
        <f t="shared" si="47"/>
        <v>2202.1950000000002</v>
      </c>
      <c r="L216" s="21">
        <v>19247.8</v>
      </c>
      <c r="M216" s="109"/>
    </row>
    <row r="217" spans="1:13" ht="16.5" thickBot="1" x14ac:dyDescent="0.3">
      <c r="A217" s="43" t="s">
        <v>283</v>
      </c>
      <c r="B217" s="18" t="s">
        <v>284</v>
      </c>
      <c r="C217" s="18" t="s">
        <v>256</v>
      </c>
      <c r="D217" s="19" t="s">
        <v>40</v>
      </c>
      <c r="E217" s="23" t="s">
        <v>30</v>
      </c>
      <c r="F217" s="20">
        <v>21500</v>
      </c>
      <c r="G217" s="20">
        <f t="shared" si="45"/>
        <v>617.04999999999995</v>
      </c>
      <c r="H217" s="20">
        <f t="shared" si="46"/>
        <v>653.6</v>
      </c>
      <c r="I217" s="20"/>
      <c r="J217" s="20">
        <v>125</v>
      </c>
      <c r="K217" s="20">
        <f t="shared" si="47"/>
        <v>1395.65</v>
      </c>
      <c r="L217" s="21">
        <v>20104.349999999999</v>
      </c>
      <c r="M217" s="109"/>
    </row>
    <row r="218" spans="1:13" ht="16.5" thickBot="1" x14ac:dyDescent="0.3">
      <c r="A218" s="47"/>
      <c r="B218" s="34"/>
      <c r="C218" s="32">
        <f>+COUNTA(C210:C217)</f>
        <v>8</v>
      </c>
      <c r="D218" s="48"/>
      <c r="E218" s="48"/>
      <c r="F218" s="35">
        <f t="shared" ref="F218:L218" si="48">SUM(F210:F217)</f>
        <v>228200</v>
      </c>
      <c r="G218" s="35">
        <f t="shared" si="48"/>
        <v>6549.34</v>
      </c>
      <c r="H218" s="35">
        <f t="shared" si="48"/>
        <v>6937.28</v>
      </c>
      <c r="I218" s="35">
        <f t="shared" si="48"/>
        <v>6309.38</v>
      </c>
      <c r="J218" s="35">
        <f t="shared" si="48"/>
        <v>52385.87</v>
      </c>
      <c r="K218" s="35">
        <f t="shared" si="48"/>
        <v>72181.87</v>
      </c>
      <c r="L218" s="36">
        <f t="shared" si="48"/>
        <v>156018.1</v>
      </c>
      <c r="M218" s="109"/>
    </row>
    <row r="219" spans="1:13" ht="16.5" thickBot="1" x14ac:dyDescent="0.3">
      <c r="A219" s="49"/>
      <c r="B219" s="50"/>
      <c r="C219" s="50"/>
      <c r="D219" s="51"/>
      <c r="E219" s="51"/>
      <c r="F219" s="50"/>
      <c r="G219" s="50"/>
      <c r="H219" s="50"/>
      <c r="I219" s="50"/>
      <c r="J219" s="50"/>
      <c r="K219" s="50"/>
      <c r="L219" s="50"/>
      <c r="M219" s="109"/>
    </row>
    <row r="220" spans="1:13" ht="16.5" thickBot="1" x14ac:dyDescent="0.3">
      <c r="A220" s="69"/>
      <c r="B220" s="69" t="s">
        <v>285</v>
      </c>
      <c r="C220" s="70"/>
      <c r="D220" s="71"/>
      <c r="E220" s="71"/>
      <c r="F220" s="70"/>
      <c r="G220" s="70"/>
      <c r="H220" s="70"/>
      <c r="I220" s="70"/>
      <c r="J220" s="70"/>
      <c r="K220" s="70"/>
      <c r="L220" s="72"/>
      <c r="M220" s="109"/>
    </row>
    <row r="221" spans="1:13" ht="15.75" x14ac:dyDescent="0.25">
      <c r="A221" s="41" t="s">
        <v>286</v>
      </c>
      <c r="B221" s="13" t="s">
        <v>287</v>
      </c>
      <c r="C221" s="13" t="s">
        <v>62</v>
      </c>
      <c r="D221" s="58" t="s">
        <v>36</v>
      </c>
      <c r="E221" s="42" t="s">
        <v>30</v>
      </c>
      <c r="F221" s="58">
        <v>50000</v>
      </c>
      <c r="G221" s="15">
        <f>+F221*2.87%</f>
        <v>1435</v>
      </c>
      <c r="H221" s="15">
        <f>+F221*3.04%</f>
        <v>1520</v>
      </c>
      <c r="I221" s="15">
        <v>1854</v>
      </c>
      <c r="J221" s="15">
        <v>1791</v>
      </c>
      <c r="K221" s="15">
        <f>+G221+H221+I221+J221</f>
        <v>6600</v>
      </c>
      <c r="L221" s="16">
        <f>+F221-K221</f>
        <v>43400</v>
      </c>
      <c r="M221" s="109"/>
    </row>
    <row r="222" spans="1:13" ht="15.75" x14ac:dyDescent="0.25">
      <c r="A222" s="43" t="s">
        <v>288</v>
      </c>
      <c r="B222" s="18" t="s">
        <v>289</v>
      </c>
      <c r="C222" s="18" t="s">
        <v>290</v>
      </c>
      <c r="D222" s="23" t="s">
        <v>22</v>
      </c>
      <c r="E222" s="44" t="s">
        <v>18</v>
      </c>
      <c r="F222" s="23">
        <v>31500</v>
      </c>
      <c r="G222" s="20">
        <f>+F222*2.87%</f>
        <v>904.05</v>
      </c>
      <c r="H222" s="20">
        <f>+F222*3.04%</f>
        <v>957.6</v>
      </c>
      <c r="I222" s="20">
        <v>0</v>
      </c>
      <c r="J222" s="20">
        <v>125</v>
      </c>
      <c r="K222" s="20">
        <f>+G222+H222+I222+J222</f>
        <v>1986.65</v>
      </c>
      <c r="L222" s="21">
        <f>+F222-K222</f>
        <v>29513.35</v>
      </c>
      <c r="M222" s="109"/>
    </row>
    <row r="223" spans="1:13" ht="15.75" x14ac:dyDescent="0.25">
      <c r="A223" s="43" t="s">
        <v>291</v>
      </c>
      <c r="B223" s="18" t="s">
        <v>292</v>
      </c>
      <c r="C223" s="18" t="s">
        <v>399</v>
      </c>
      <c r="D223" s="23" t="s">
        <v>22</v>
      </c>
      <c r="E223" s="44" t="s">
        <v>30</v>
      </c>
      <c r="F223" s="23">
        <v>35000</v>
      </c>
      <c r="G223" s="20">
        <f>+F223*2.87%</f>
        <v>1004.5</v>
      </c>
      <c r="H223" s="20">
        <f>+F223*3.04%</f>
        <v>1064</v>
      </c>
      <c r="I223" s="20">
        <v>0</v>
      </c>
      <c r="J223" s="20">
        <v>3655.92</v>
      </c>
      <c r="K223" s="20">
        <f>+G223+H223+I223+J223</f>
        <v>5724.42</v>
      </c>
      <c r="L223" s="21">
        <f>+F223-K223</f>
        <v>29275.58</v>
      </c>
      <c r="M223" s="109"/>
    </row>
    <row r="224" spans="1:13" ht="15.75" x14ac:dyDescent="0.25">
      <c r="A224" s="43" t="s">
        <v>293</v>
      </c>
      <c r="B224" s="18" t="s">
        <v>294</v>
      </c>
      <c r="C224" s="18" t="s">
        <v>268</v>
      </c>
      <c r="D224" s="19" t="s">
        <v>40</v>
      </c>
      <c r="E224" s="44" t="s">
        <v>18</v>
      </c>
      <c r="F224" s="23">
        <v>21450</v>
      </c>
      <c r="G224" s="20">
        <f>+F224*2.87%</f>
        <v>615.61500000000001</v>
      </c>
      <c r="H224" s="20">
        <f>+F224*3.04%</f>
        <v>652.08000000000004</v>
      </c>
      <c r="I224" s="20">
        <v>0</v>
      </c>
      <c r="J224" s="20">
        <v>225</v>
      </c>
      <c r="K224" s="20">
        <f>+G224+H224+I224+J224</f>
        <v>1492.6950000000002</v>
      </c>
      <c r="L224" s="21">
        <v>19957.3</v>
      </c>
      <c r="M224" s="109"/>
    </row>
    <row r="225" spans="1:13" ht="16.5" thickBot="1" x14ac:dyDescent="0.3">
      <c r="A225" s="78">
        <v>757</v>
      </c>
      <c r="B225" s="79" t="s">
        <v>295</v>
      </c>
      <c r="C225" s="80" t="s">
        <v>268</v>
      </c>
      <c r="D225" s="46" t="s">
        <v>40</v>
      </c>
      <c r="E225" s="89" t="s">
        <v>18</v>
      </c>
      <c r="F225" s="27">
        <v>21450</v>
      </c>
      <c r="G225" s="28">
        <f>+F225*2.87%</f>
        <v>615.61500000000001</v>
      </c>
      <c r="H225" s="28">
        <f>+F225*3.04%</f>
        <v>652.08000000000004</v>
      </c>
      <c r="I225" s="28">
        <v>0</v>
      </c>
      <c r="J225" s="28">
        <v>125</v>
      </c>
      <c r="K225" s="28">
        <f>+G225+H225+I225+J225</f>
        <v>1392.6950000000002</v>
      </c>
      <c r="L225" s="29">
        <v>20057.3</v>
      </c>
      <c r="M225" s="109"/>
    </row>
    <row r="226" spans="1:13" ht="16.5" thickBot="1" x14ac:dyDescent="0.3">
      <c r="A226" s="47"/>
      <c r="B226" s="34"/>
      <c r="C226" s="32">
        <f>+COUNTA(C221:C225)</f>
        <v>5</v>
      </c>
      <c r="D226" s="48"/>
      <c r="E226" s="48"/>
      <c r="F226" s="35">
        <f>SUM(F221:F224)</f>
        <v>137950</v>
      </c>
      <c r="G226" s="35">
        <f>SUM(G221:G224)</f>
        <v>3959.165</v>
      </c>
      <c r="H226" s="35">
        <f>SUM(H219:H224)</f>
        <v>4193.68</v>
      </c>
      <c r="I226" s="35">
        <f>SUM(I219:I224)</f>
        <v>1854</v>
      </c>
      <c r="J226" s="35">
        <f>SUM(J221:J225)</f>
        <v>5921.92</v>
      </c>
      <c r="K226" s="35">
        <f>SUM(K221:K225)</f>
        <v>17196.46</v>
      </c>
      <c r="L226" s="36">
        <f>SUM(L221:L225)</f>
        <v>142203.53</v>
      </c>
      <c r="M226" s="109"/>
    </row>
    <row r="227" spans="1:13" ht="16.5" thickBot="1" x14ac:dyDescent="0.3">
      <c r="A227" s="90"/>
      <c r="B227" s="91"/>
      <c r="C227" s="91"/>
      <c r="D227" s="92"/>
      <c r="E227" s="92"/>
      <c r="F227" s="91"/>
      <c r="G227" s="91"/>
      <c r="H227" s="91"/>
      <c r="I227" s="91"/>
      <c r="J227" s="91"/>
      <c r="K227" s="91"/>
      <c r="L227" s="91"/>
      <c r="M227" s="109"/>
    </row>
    <row r="228" spans="1:13" ht="16.5" thickBot="1" x14ac:dyDescent="0.3">
      <c r="A228" s="69"/>
      <c r="B228" s="69" t="s">
        <v>296</v>
      </c>
      <c r="C228" s="70"/>
      <c r="D228" s="71"/>
      <c r="E228" s="71"/>
      <c r="F228" s="70"/>
      <c r="G228" s="70"/>
      <c r="H228" s="70"/>
      <c r="I228" s="70"/>
      <c r="J228" s="70"/>
      <c r="K228" s="70"/>
      <c r="L228" s="72"/>
      <c r="M228" s="109"/>
    </row>
    <row r="229" spans="1:13" ht="15.75" x14ac:dyDescent="0.25">
      <c r="A229" s="41" t="s">
        <v>297</v>
      </c>
      <c r="B229" s="13" t="s">
        <v>298</v>
      </c>
      <c r="C229" s="13" t="s">
        <v>62</v>
      </c>
      <c r="D229" s="58" t="s">
        <v>36</v>
      </c>
      <c r="E229" s="42" t="s">
        <v>30</v>
      </c>
      <c r="F229" s="58">
        <v>75000</v>
      </c>
      <c r="G229" s="15">
        <f t="shared" ref="G229:G235" si="49">+F229*2.87%</f>
        <v>2152.5</v>
      </c>
      <c r="H229" s="15">
        <f t="shared" ref="H229:H235" si="50">+F229*3.04%</f>
        <v>2280</v>
      </c>
      <c r="I229" s="15">
        <v>6309.38</v>
      </c>
      <c r="J229" s="15">
        <v>11141</v>
      </c>
      <c r="K229" s="15">
        <f t="shared" ref="K229:K234" si="51">+G229+H229+I229+J229</f>
        <v>21882.880000000001</v>
      </c>
      <c r="L229" s="16">
        <f t="shared" ref="L229:L234" si="52">+F229-K229</f>
        <v>53117.119999999995</v>
      </c>
      <c r="M229" s="109"/>
    </row>
    <row r="230" spans="1:13" ht="15.75" x14ac:dyDescent="0.25">
      <c r="A230" s="43" t="s">
        <v>299</v>
      </c>
      <c r="B230" s="18" t="s">
        <v>300</v>
      </c>
      <c r="C230" s="18" t="s">
        <v>301</v>
      </c>
      <c r="D230" s="23" t="s">
        <v>52</v>
      </c>
      <c r="E230" s="44" t="s">
        <v>30</v>
      </c>
      <c r="F230" s="23">
        <v>50000</v>
      </c>
      <c r="G230" s="20">
        <f t="shared" si="49"/>
        <v>1435</v>
      </c>
      <c r="H230" s="20">
        <f t="shared" si="50"/>
        <v>1520</v>
      </c>
      <c r="I230" s="20">
        <v>1854</v>
      </c>
      <c r="J230" s="20">
        <v>25</v>
      </c>
      <c r="K230" s="20">
        <f t="shared" si="51"/>
        <v>4834</v>
      </c>
      <c r="L230" s="21">
        <f t="shared" si="52"/>
        <v>45166</v>
      </c>
      <c r="M230" s="109"/>
    </row>
    <row r="231" spans="1:13" ht="15.75" x14ac:dyDescent="0.25">
      <c r="A231" s="43" t="s">
        <v>302</v>
      </c>
      <c r="B231" s="18" t="s">
        <v>303</v>
      </c>
      <c r="C231" s="18" t="s">
        <v>396</v>
      </c>
      <c r="D231" s="23" t="s">
        <v>52</v>
      </c>
      <c r="E231" s="44" t="s">
        <v>30</v>
      </c>
      <c r="F231" s="23">
        <v>31500</v>
      </c>
      <c r="G231" s="20">
        <f t="shared" si="49"/>
        <v>904.05</v>
      </c>
      <c r="H231" s="20">
        <f t="shared" si="50"/>
        <v>957.6</v>
      </c>
      <c r="I231" s="20">
        <v>0</v>
      </c>
      <c r="J231" s="20">
        <v>7334.98</v>
      </c>
      <c r="K231" s="20">
        <f t="shared" si="51"/>
        <v>9196.6299999999992</v>
      </c>
      <c r="L231" s="21">
        <f t="shared" si="52"/>
        <v>22303.370000000003</v>
      </c>
      <c r="M231" s="109"/>
    </row>
    <row r="232" spans="1:13" ht="15.75" x14ac:dyDescent="0.25">
      <c r="A232" s="43" t="s">
        <v>304</v>
      </c>
      <c r="B232" s="18" t="s">
        <v>305</v>
      </c>
      <c r="C232" s="18" t="s">
        <v>396</v>
      </c>
      <c r="D232" s="23" t="s">
        <v>52</v>
      </c>
      <c r="E232" s="44" t="s">
        <v>30</v>
      </c>
      <c r="F232" s="23">
        <v>31500</v>
      </c>
      <c r="G232" s="20">
        <f t="shared" si="49"/>
        <v>904.05</v>
      </c>
      <c r="H232" s="20">
        <f t="shared" si="50"/>
        <v>957.6</v>
      </c>
      <c r="I232" s="20">
        <v>0</v>
      </c>
      <c r="J232" s="20">
        <v>11426.41</v>
      </c>
      <c r="K232" s="20">
        <f t="shared" si="51"/>
        <v>13288.06</v>
      </c>
      <c r="L232" s="21">
        <f t="shared" si="52"/>
        <v>18211.940000000002</v>
      </c>
      <c r="M232" s="109"/>
    </row>
    <row r="233" spans="1:13" ht="15.75" x14ac:dyDescent="0.25">
      <c r="A233" s="43" t="s">
        <v>306</v>
      </c>
      <c r="B233" s="18" t="s">
        <v>307</v>
      </c>
      <c r="C233" s="18" t="s">
        <v>396</v>
      </c>
      <c r="D233" s="23" t="s">
        <v>52</v>
      </c>
      <c r="E233" s="44" t="s">
        <v>30</v>
      </c>
      <c r="F233" s="23">
        <v>31500</v>
      </c>
      <c r="G233" s="20">
        <f t="shared" si="49"/>
        <v>904.05</v>
      </c>
      <c r="H233" s="20">
        <f t="shared" si="50"/>
        <v>957.6</v>
      </c>
      <c r="I233" s="20">
        <v>0</v>
      </c>
      <c r="J233" s="20">
        <v>3806.48</v>
      </c>
      <c r="K233" s="20">
        <f t="shared" si="51"/>
        <v>5668.13</v>
      </c>
      <c r="L233" s="21">
        <f t="shared" si="52"/>
        <v>25831.87</v>
      </c>
      <c r="M233" s="109"/>
    </row>
    <row r="234" spans="1:13" ht="15.75" x14ac:dyDescent="0.25">
      <c r="A234" s="43" t="s">
        <v>308</v>
      </c>
      <c r="B234" s="18" t="s">
        <v>309</v>
      </c>
      <c r="C234" s="18" t="s">
        <v>396</v>
      </c>
      <c r="D234" s="23" t="s">
        <v>52</v>
      </c>
      <c r="E234" s="44" t="s">
        <v>30</v>
      </c>
      <c r="F234" s="23">
        <v>31500</v>
      </c>
      <c r="G234" s="20">
        <f t="shared" si="49"/>
        <v>904.05</v>
      </c>
      <c r="H234" s="20">
        <f t="shared" si="50"/>
        <v>957.6</v>
      </c>
      <c r="I234" s="20">
        <v>0</v>
      </c>
      <c r="J234" s="20">
        <v>1291</v>
      </c>
      <c r="K234" s="20">
        <f t="shared" si="51"/>
        <v>3152.65</v>
      </c>
      <c r="L234" s="21">
        <f t="shared" si="52"/>
        <v>28347.35</v>
      </c>
      <c r="M234" s="109"/>
    </row>
    <row r="235" spans="1:13" ht="16.5" thickBot="1" x14ac:dyDescent="0.3">
      <c r="A235" s="93">
        <v>761</v>
      </c>
      <c r="B235" s="26" t="s">
        <v>312</v>
      </c>
      <c r="C235" s="67" t="s">
        <v>400</v>
      </c>
      <c r="D235" s="46" t="s">
        <v>40</v>
      </c>
      <c r="E235" s="46" t="s">
        <v>30</v>
      </c>
      <c r="F235" s="27">
        <v>30000</v>
      </c>
      <c r="G235" s="27">
        <f t="shared" si="49"/>
        <v>861</v>
      </c>
      <c r="H235" s="27">
        <f t="shared" si="50"/>
        <v>912</v>
      </c>
      <c r="I235" s="27"/>
      <c r="J235" s="27">
        <v>1531</v>
      </c>
      <c r="K235" s="27">
        <f>+G235+H235+I235+J235</f>
        <v>3304</v>
      </c>
      <c r="L235" s="94">
        <f>+F235-K235</f>
        <v>26696</v>
      </c>
      <c r="M235" s="109"/>
    </row>
    <row r="236" spans="1:13" ht="16.5" thickBot="1" x14ac:dyDescent="0.3">
      <c r="A236" s="47"/>
      <c r="B236" s="34"/>
      <c r="C236" s="32">
        <f>+COUNTA(C229:C235)</f>
        <v>7</v>
      </c>
      <c r="D236" s="48"/>
      <c r="E236" s="48"/>
      <c r="F236" s="35">
        <f t="shared" ref="F236:L236" si="53">SUM(F229:F235)</f>
        <v>281000</v>
      </c>
      <c r="G236" s="35">
        <f t="shared" si="53"/>
        <v>8064.7000000000007</v>
      </c>
      <c r="H236" s="35">
        <f t="shared" si="53"/>
        <v>8542.4000000000015</v>
      </c>
      <c r="I236" s="35">
        <f t="shared" si="53"/>
        <v>8163.38</v>
      </c>
      <c r="J236" s="35">
        <f t="shared" si="53"/>
        <v>36555.870000000003</v>
      </c>
      <c r="K236" s="35">
        <f t="shared" si="53"/>
        <v>61326.35</v>
      </c>
      <c r="L236" s="36">
        <f t="shared" si="53"/>
        <v>219673.65</v>
      </c>
      <c r="M236" s="109"/>
    </row>
    <row r="237" spans="1:13" ht="16.5" thickBot="1" x14ac:dyDescent="0.3">
      <c r="A237" s="37"/>
      <c r="B237" s="38"/>
      <c r="C237" s="61"/>
      <c r="D237" s="62"/>
      <c r="E237" s="62"/>
      <c r="F237" s="40"/>
      <c r="G237" s="40"/>
      <c r="H237" s="40"/>
      <c r="I237" s="40"/>
      <c r="J237" s="40"/>
      <c r="K237" s="40"/>
      <c r="L237" s="40"/>
      <c r="M237" s="109"/>
    </row>
    <row r="238" spans="1:13" ht="16.5" thickBot="1" x14ac:dyDescent="0.3">
      <c r="A238" s="69"/>
      <c r="B238" s="69" t="s">
        <v>313</v>
      </c>
      <c r="C238" s="70"/>
      <c r="D238" s="71"/>
      <c r="E238" s="71"/>
      <c r="F238" s="70"/>
      <c r="G238" s="70"/>
      <c r="H238" s="70"/>
      <c r="I238" s="70"/>
      <c r="J238" s="70"/>
      <c r="K238" s="70"/>
      <c r="L238" s="72"/>
      <c r="M238" s="109"/>
    </row>
    <row r="239" spans="1:13" ht="15.75" x14ac:dyDescent="0.25">
      <c r="A239" s="41" t="s">
        <v>314</v>
      </c>
      <c r="B239" s="95" t="s">
        <v>315</v>
      </c>
      <c r="C239" s="95" t="s">
        <v>62</v>
      </c>
      <c r="D239" s="14" t="s">
        <v>52</v>
      </c>
      <c r="E239" s="14" t="s">
        <v>30</v>
      </c>
      <c r="F239" s="96">
        <v>45000</v>
      </c>
      <c r="G239" s="15">
        <f>+F239*2.87%</f>
        <v>1291.5</v>
      </c>
      <c r="H239" s="15">
        <f>+F239*3.04%</f>
        <v>1368</v>
      </c>
      <c r="I239" s="15">
        <v>1148.33</v>
      </c>
      <c r="J239" s="15">
        <v>4032.83</v>
      </c>
      <c r="K239" s="15">
        <f>+G239+H239+I239+J239</f>
        <v>7840.66</v>
      </c>
      <c r="L239" s="16">
        <v>40967.17</v>
      </c>
      <c r="M239" s="109"/>
    </row>
    <row r="240" spans="1:13" ht="15.75" x14ac:dyDescent="0.25">
      <c r="A240" s="43" t="s">
        <v>316</v>
      </c>
      <c r="B240" s="67" t="s">
        <v>317</v>
      </c>
      <c r="C240" s="67" t="s">
        <v>400</v>
      </c>
      <c r="D240" s="19" t="s">
        <v>40</v>
      </c>
      <c r="E240" s="19" t="s">
        <v>30</v>
      </c>
      <c r="F240" s="68">
        <v>22050</v>
      </c>
      <c r="G240" s="20">
        <f>+F240*2.87%</f>
        <v>632.83500000000004</v>
      </c>
      <c r="H240" s="20">
        <f>+F240*3.04%</f>
        <v>670.32</v>
      </c>
      <c r="I240" s="20">
        <v>0</v>
      </c>
      <c r="J240" s="20">
        <v>6384.58</v>
      </c>
      <c r="K240" s="20">
        <f>+G240+H240+I240+J240</f>
        <v>7687.7350000000006</v>
      </c>
      <c r="L240" s="21">
        <v>14362.26</v>
      </c>
      <c r="M240" s="109"/>
    </row>
    <row r="241" spans="1:13" ht="15.75" x14ac:dyDescent="0.25">
      <c r="A241" s="43" t="s">
        <v>318</v>
      </c>
      <c r="B241" s="18" t="s">
        <v>319</v>
      </c>
      <c r="C241" s="67" t="s">
        <v>400</v>
      </c>
      <c r="D241" s="23" t="s">
        <v>40</v>
      </c>
      <c r="E241" s="23" t="s">
        <v>30</v>
      </c>
      <c r="F241" s="20">
        <v>21450</v>
      </c>
      <c r="G241" s="20">
        <f>+F241*2.87%</f>
        <v>615.61500000000001</v>
      </c>
      <c r="H241" s="20">
        <f>+F241*3.04%</f>
        <v>652.08000000000004</v>
      </c>
      <c r="I241" s="20">
        <v>0</v>
      </c>
      <c r="J241" s="20">
        <v>12649.05</v>
      </c>
      <c r="K241" s="20">
        <f>+G241+H241+I241+J241</f>
        <v>13916.744999999999</v>
      </c>
      <c r="L241" s="21">
        <v>7533.25</v>
      </c>
      <c r="M241" s="109"/>
    </row>
    <row r="242" spans="1:13" ht="16.5" thickBot="1" x14ac:dyDescent="0.3">
      <c r="A242" s="45" t="s">
        <v>320</v>
      </c>
      <c r="B242" s="26" t="s">
        <v>321</v>
      </c>
      <c r="C242" s="67" t="s">
        <v>400</v>
      </c>
      <c r="D242" s="46" t="s">
        <v>40</v>
      </c>
      <c r="E242" s="27" t="s">
        <v>30</v>
      </c>
      <c r="F242" s="28">
        <v>21450</v>
      </c>
      <c r="G242" s="28">
        <f>+F242*2.87%</f>
        <v>615.61500000000001</v>
      </c>
      <c r="H242" s="28">
        <f>+F242*3.04%</f>
        <v>652.08000000000004</v>
      </c>
      <c r="I242" s="28">
        <v>0</v>
      </c>
      <c r="J242" s="28">
        <v>5739.63</v>
      </c>
      <c r="K242" s="28">
        <f>+G242+H242+I242+J242</f>
        <v>7007.3250000000007</v>
      </c>
      <c r="L242" s="29">
        <v>14442.67</v>
      </c>
      <c r="M242" s="109"/>
    </row>
    <row r="243" spans="1:13" ht="16.5" thickBot="1" x14ac:dyDescent="0.3">
      <c r="A243" s="47"/>
      <c r="B243" s="34"/>
      <c r="C243" s="32">
        <f>+COUNTA(C239:C242)</f>
        <v>4</v>
      </c>
      <c r="D243" s="48"/>
      <c r="E243" s="48"/>
      <c r="F243" s="35">
        <f>SUM(F239:F242)</f>
        <v>109950</v>
      </c>
      <c r="G243" s="35">
        <f t="shared" ref="G243:L243" si="54">SUM(G239:G242)</f>
        <v>3155.5649999999996</v>
      </c>
      <c r="H243" s="35">
        <f t="shared" si="54"/>
        <v>3342.48</v>
      </c>
      <c r="I243" s="35">
        <f t="shared" si="54"/>
        <v>1148.33</v>
      </c>
      <c r="J243" s="35">
        <f t="shared" si="54"/>
        <v>28806.09</v>
      </c>
      <c r="K243" s="35">
        <f t="shared" si="54"/>
        <v>36452.464999999997</v>
      </c>
      <c r="L243" s="36">
        <f t="shared" si="54"/>
        <v>77305.350000000006</v>
      </c>
      <c r="M243" s="109"/>
    </row>
    <row r="244" spans="1:13" ht="15.75" x14ac:dyDescent="0.25">
      <c r="A244" s="49"/>
      <c r="B244" s="50"/>
      <c r="C244" s="50"/>
      <c r="D244" s="51"/>
      <c r="E244" s="51"/>
      <c r="F244" s="50"/>
      <c r="G244" s="50"/>
      <c r="H244" s="50"/>
      <c r="I244" s="50"/>
      <c r="J244" s="50"/>
      <c r="K244" s="50"/>
      <c r="L244" s="50"/>
      <c r="M244" s="109"/>
    </row>
    <row r="245" spans="1:13" ht="15.75" x14ac:dyDescent="0.25">
      <c r="A245" s="49"/>
      <c r="B245" s="50"/>
      <c r="C245" s="50"/>
      <c r="D245" s="51"/>
      <c r="E245" s="51"/>
      <c r="F245" s="50"/>
      <c r="G245" s="50"/>
      <c r="H245" s="50"/>
      <c r="I245" s="50"/>
      <c r="J245" s="50"/>
      <c r="K245" s="50"/>
      <c r="L245" s="50"/>
      <c r="M245" s="109"/>
    </row>
    <row r="246" spans="1:13" ht="15.75" x14ac:dyDescent="0.25">
      <c r="A246" s="49"/>
      <c r="B246" s="50"/>
      <c r="C246" s="50"/>
      <c r="D246" s="51"/>
      <c r="E246" s="51"/>
      <c r="F246" s="50"/>
      <c r="G246" s="50"/>
      <c r="H246" s="50"/>
      <c r="I246" s="50"/>
      <c r="J246" s="50"/>
      <c r="K246" s="50"/>
      <c r="L246" s="50"/>
      <c r="M246" s="109"/>
    </row>
    <row r="247" spans="1:13" ht="15.75" x14ac:dyDescent="0.25">
      <c r="A247" s="49"/>
      <c r="B247" s="50"/>
      <c r="C247" s="50"/>
      <c r="D247" s="51"/>
      <c r="E247" s="51"/>
      <c r="F247" s="50"/>
      <c r="G247" s="50"/>
      <c r="H247" s="50"/>
      <c r="I247" s="50"/>
      <c r="J247" s="50"/>
      <c r="K247" s="50"/>
      <c r="L247" s="50"/>
      <c r="M247" s="109"/>
    </row>
    <row r="248" spans="1:13" ht="15.75" x14ac:dyDescent="0.25">
      <c r="A248" s="49"/>
      <c r="B248" s="50"/>
      <c r="C248" s="50"/>
      <c r="D248" s="51"/>
      <c r="E248" s="51"/>
      <c r="F248" s="50"/>
      <c r="G248" s="50"/>
      <c r="H248" s="50"/>
      <c r="I248" s="50"/>
      <c r="J248" s="50"/>
      <c r="K248" s="50"/>
      <c r="L248" s="50"/>
      <c r="M248" s="109"/>
    </row>
    <row r="249" spans="1:13" ht="15.75" x14ac:dyDescent="0.25">
      <c r="A249" s="49"/>
      <c r="B249" s="50"/>
      <c r="C249" s="50"/>
      <c r="D249" s="51"/>
      <c r="E249" s="51"/>
      <c r="F249" s="50"/>
      <c r="G249" s="50"/>
      <c r="H249" s="50"/>
      <c r="I249" s="50"/>
      <c r="J249" s="50"/>
      <c r="K249" s="50"/>
      <c r="L249" s="50"/>
      <c r="M249" s="109"/>
    </row>
    <row r="250" spans="1:13" ht="16.5" thickBot="1" x14ac:dyDescent="0.3">
      <c r="A250" s="49"/>
      <c r="B250" s="50"/>
      <c r="C250" s="50"/>
      <c r="D250" s="51"/>
      <c r="E250" s="51"/>
      <c r="F250" s="50"/>
      <c r="G250" s="50"/>
      <c r="H250" s="50"/>
      <c r="I250" s="50"/>
      <c r="J250" s="50"/>
      <c r="K250" s="50"/>
      <c r="L250" s="50"/>
      <c r="M250" s="109"/>
    </row>
    <row r="251" spans="1:13" ht="16.5" thickBot="1" x14ac:dyDescent="0.3">
      <c r="A251" s="69"/>
      <c r="B251" s="69" t="s">
        <v>322</v>
      </c>
      <c r="C251" s="70"/>
      <c r="D251" s="71"/>
      <c r="E251" s="71"/>
      <c r="F251" s="70"/>
      <c r="G251" s="70"/>
      <c r="H251" s="70"/>
      <c r="I251" s="70"/>
      <c r="J251" s="70"/>
      <c r="K251" s="70"/>
      <c r="L251" s="72"/>
      <c r="M251" s="109"/>
    </row>
    <row r="252" spans="1:13" ht="15.75" x14ac:dyDescent="0.25">
      <c r="A252" s="11" t="s">
        <v>323</v>
      </c>
      <c r="B252" s="17" t="s">
        <v>324</v>
      </c>
      <c r="C252" s="18" t="s">
        <v>401</v>
      </c>
      <c r="D252" s="19" t="s">
        <v>40</v>
      </c>
      <c r="E252" s="23" t="s">
        <v>30</v>
      </c>
      <c r="F252" s="20">
        <v>22050</v>
      </c>
      <c r="G252" s="20">
        <f t="shared" ref="G252:G258" si="55">+F252*2.87%</f>
        <v>632.83500000000004</v>
      </c>
      <c r="H252" s="20">
        <f t="shared" ref="H252:H258" si="56">+F252*3.04%</f>
        <v>670.32</v>
      </c>
      <c r="I252" s="20">
        <v>0</v>
      </c>
      <c r="J252" s="20">
        <v>16519.310000000001</v>
      </c>
      <c r="K252" s="20">
        <f t="shared" ref="K252:K258" si="57">+G252+H252+I252+J252</f>
        <v>17822.465</v>
      </c>
      <c r="L252" s="21">
        <v>4227.53</v>
      </c>
      <c r="M252" s="109"/>
    </row>
    <row r="253" spans="1:13" ht="15.75" x14ac:dyDescent="0.25">
      <c r="A253" s="11" t="s">
        <v>325</v>
      </c>
      <c r="B253" s="17" t="s">
        <v>326</v>
      </c>
      <c r="C253" s="18" t="s">
        <v>401</v>
      </c>
      <c r="D253" s="23" t="s">
        <v>36</v>
      </c>
      <c r="E253" s="23" t="s">
        <v>18</v>
      </c>
      <c r="F253" s="20">
        <v>22050</v>
      </c>
      <c r="G253" s="20">
        <f t="shared" si="55"/>
        <v>632.83500000000004</v>
      </c>
      <c r="H253" s="20">
        <f t="shared" si="56"/>
        <v>670.32</v>
      </c>
      <c r="I253" s="20">
        <v>0</v>
      </c>
      <c r="J253" s="20">
        <v>12307.85</v>
      </c>
      <c r="K253" s="20">
        <f t="shared" si="57"/>
        <v>13611.005000000001</v>
      </c>
      <c r="L253" s="21">
        <v>8438.99</v>
      </c>
      <c r="M253" s="109"/>
    </row>
    <row r="254" spans="1:13" ht="15.75" x14ac:dyDescent="0.25">
      <c r="A254" s="11" t="s">
        <v>327</v>
      </c>
      <c r="B254" s="17" t="s">
        <v>328</v>
      </c>
      <c r="C254" s="18" t="s">
        <v>401</v>
      </c>
      <c r="D254" s="19" t="s">
        <v>40</v>
      </c>
      <c r="E254" s="23" t="s">
        <v>30</v>
      </c>
      <c r="F254" s="20">
        <v>22050</v>
      </c>
      <c r="G254" s="20">
        <f t="shared" si="55"/>
        <v>632.83500000000004</v>
      </c>
      <c r="H254" s="20">
        <f t="shared" si="56"/>
        <v>670.32</v>
      </c>
      <c r="I254" s="20">
        <v>0</v>
      </c>
      <c r="J254" s="20">
        <v>2616</v>
      </c>
      <c r="K254" s="20">
        <f t="shared" si="57"/>
        <v>3919.1550000000002</v>
      </c>
      <c r="L254" s="21">
        <v>18130.84</v>
      </c>
      <c r="M254" s="109"/>
    </row>
    <row r="255" spans="1:13" ht="15.75" x14ac:dyDescent="0.25">
      <c r="A255" s="11" t="s">
        <v>329</v>
      </c>
      <c r="B255" s="17" t="s">
        <v>330</v>
      </c>
      <c r="C255" s="18" t="s">
        <v>401</v>
      </c>
      <c r="D255" s="19" t="s">
        <v>40</v>
      </c>
      <c r="E255" s="23" t="s">
        <v>30</v>
      </c>
      <c r="F255" s="20">
        <v>22050</v>
      </c>
      <c r="G255" s="20">
        <f t="shared" si="55"/>
        <v>632.83500000000004</v>
      </c>
      <c r="H255" s="20">
        <f t="shared" si="56"/>
        <v>670.32</v>
      </c>
      <c r="I255" s="20">
        <v>0</v>
      </c>
      <c r="J255" s="20">
        <v>6548.5</v>
      </c>
      <c r="K255" s="20">
        <f t="shared" si="57"/>
        <v>7851.6550000000007</v>
      </c>
      <c r="L255" s="21">
        <v>14198.34</v>
      </c>
      <c r="M255" s="109"/>
    </row>
    <row r="256" spans="1:13" ht="15.75" x14ac:dyDescent="0.25">
      <c r="A256" s="24" t="s">
        <v>331</v>
      </c>
      <c r="B256" s="17" t="s">
        <v>332</v>
      </c>
      <c r="C256" s="18" t="s">
        <v>401</v>
      </c>
      <c r="D256" s="19" t="s">
        <v>40</v>
      </c>
      <c r="E256" s="23" t="s">
        <v>30</v>
      </c>
      <c r="F256" s="20">
        <v>22050</v>
      </c>
      <c r="G256" s="20">
        <f t="shared" si="55"/>
        <v>632.83500000000004</v>
      </c>
      <c r="H256" s="20">
        <f t="shared" si="56"/>
        <v>670.32</v>
      </c>
      <c r="I256" s="20">
        <v>0</v>
      </c>
      <c r="J256" s="20">
        <v>16448.55</v>
      </c>
      <c r="K256" s="20">
        <f t="shared" si="57"/>
        <v>17751.704999999998</v>
      </c>
      <c r="L256" s="21">
        <v>4298.29</v>
      </c>
      <c r="M256" s="109"/>
    </row>
    <row r="257" spans="1:13" ht="15.75" x14ac:dyDescent="0.25">
      <c r="A257" s="11" t="s">
        <v>333</v>
      </c>
      <c r="B257" s="17" t="s">
        <v>334</v>
      </c>
      <c r="C257" s="18" t="s">
        <v>401</v>
      </c>
      <c r="D257" s="19" t="s">
        <v>40</v>
      </c>
      <c r="E257" s="23" t="s">
        <v>30</v>
      </c>
      <c r="F257" s="20">
        <v>21450</v>
      </c>
      <c r="G257" s="20">
        <f t="shared" si="55"/>
        <v>615.61500000000001</v>
      </c>
      <c r="H257" s="20">
        <f t="shared" si="56"/>
        <v>652.08000000000004</v>
      </c>
      <c r="I257" s="20">
        <v>0</v>
      </c>
      <c r="J257" s="20">
        <v>6313.06</v>
      </c>
      <c r="K257" s="20">
        <f t="shared" si="57"/>
        <v>7580.755000000001</v>
      </c>
      <c r="L257" s="21">
        <v>13869.24</v>
      </c>
      <c r="M257" s="109"/>
    </row>
    <row r="258" spans="1:13" ht="16.5" thickBot="1" x14ac:dyDescent="0.3">
      <c r="A258" s="97">
        <v>760</v>
      </c>
      <c r="B258" s="98" t="s">
        <v>335</v>
      </c>
      <c r="C258" s="18" t="s">
        <v>401</v>
      </c>
      <c r="D258" s="46" t="s">
        <v>40</v>
      </c>
      <c r="E258" s="81" t="s">
        <v>18</v>
      </c>
      <c r="F258" s="27">
        <v>21450</v>
      </c>
      <c r="G258" s="27">
        <f t="shared" si="55"/>
        <v>615.61500000000001</v>
      </c>
      <c r="H258" s="27">
        <f t="shared" si="56"/>
        <v>652.08000000000004</v>
      </c>
      <c r="I258" s="27"/>
      <c r="J258" s="27">
        <v>1191</v>
      </c>
      <c r="K258" s="27">
        <f t="shared" si="57"/>
        <v>2458.6950000000002</v>
      </c>
      <c r="L258" s="94">
        <v>18991.3</v>
      </c>
      <c r="M258" s="109"/>
    </row>
    <row r="259" spans="1:13" ht="16.5" thickBot="1" x14ac:dyDescent="0.3">
      <c r="A259" s="60"/>
      <c r="B259" s="31"/>
      <c r="C259" s="32">
        <f>+COUNTA(C252:C258)</f>
        <v>7</v>
      </c>
      <c r="D259" s="48"/>
      <c r="E259" s="48"/>
      <c r="F259" s="35">
        <f>SUM(F252:F258)</f>
        <v>153150</v>
      </c>
      <c r="G259" s="35">
        <f>SUM(G252:G258)</f>
        <v>4395.4049999999997</v>
      </c>
      <c r="H259" s="35">
        <f>SUM(H252:H258)</f>
        <v>4655.76</v>
      </c>
      <c r="I259" s="35">
        <f>SUM(I252:I256)</f>
        <v>0</v>
      </c>
      <c r="J259" s="35">
        <f>SUM(J252:J258)</f>
        <v>61944.270000000004</v>
      </c>
      <c r="K259" s="35">
        <f>SUM(K252:K258)</f>
        <v>70995.435000000012</v>
      </c>
      <c r="L259" s="36">
        <f>SUM(L252:L258)</f>
        <v>82154.53</v>
      </c>
      <c r="M259" s="109"/>
    </row>
    <row r="260" spans="1:13" ht="16.5" thickBot="1" x14ac:dyDescent="0.3">
      <c r="A260" s="49"/>
      <c r="B260" s="50"/>
      <c r="C260" s="50"/>
      <c r="D260" s="51"/>
      <c r="E260" s="51"/>
      <c r="F260" s="50"/>
      <c r="G260" s="50"/>
      <c r="H260" s="50"/>
      <c r="I260" s="50"/>
      <c r="J260" s="50"/>
      <c r="K260" s="50"/>
      <c r="L260" s="50"/>
      <c r="M260" s="109"/>
    </row>
    <row r="261" spans="1:13" ht="16.5" thickBot="1" x14ac:dyDescent="0.3">
      <c r="A261" s="69"/>
      <c r="B261" s="69" t="s">
        <v>336</v>
      </c>
      <c r="C261" s="70"/>
      <c r="D261" s="71"/>
      <c r="E261" s="71"/>
      <c r="F261" s="70"/>
      <c r="G261" s="70"/>
      <c r="H261" s="70"/>
      <c r="I261" s="70"/>
      <c r="J261" s="70"/>
      <c r="K261" s="70"/>
      <c r="L261" s="72"/>
      <c r="M261" s="109"/>
    </row>
    <row r="262" spans="1:13" ht="15.75" x14ac:dyDescent="0.25">
      <c r="A262" s="41" t="s">
        <v>337</v>
      </c>
      <c r="B262" s="13" t="s">
        <v>338</v>
      </c>
      <c r="C262" s="13" t="s">
        <v>339</v>
      </c>
      <c r="D262" s="58" t="s">
        <v>52</v>
      </c>
      <c r="E262" s="58" t="s">
        <v>30</v>
      </c>
      <c r="F262" s="15">
        <v>31227.29</v>
      </c>
      <c r="G262" s="15">
        <f t="shared" ref="G262:G267" si="58">+F262*2.87%</f>
        <v>896.22322300000008</v>
      </c>
      <c r="H262" s="15">
        <f t="shared" ref="H262:H267" si="59">+F262*3.04%</f>
        <v>949.30961600000001</v>
      </c>
      <c r="I262" s="15">
        <v>0</v>
      </c>
      <c r="J262" s="15">
        <v>125</v>
      </c>
      <c r="K262" s="15">
        <f t="shared" ref="K262:K267" si="60">+G262+H262+I262+J262</f>
        <v>1970.532839</v>
      </c>
      <c r="L262" s="16">
        <f>+F262-K262</f>
        <v>29256.757161000001</v>
      </c>
      <c r="M262" s="109"/>
    </row>
    <row r="263" spans="1:13" ht="15.75" x14ac:dyDescent="0.25">
      <c r="A263" s="43" t="s">
        <v>340</v>
      </c>
      <c r="B263" s="18" t="s">
        <v>407</v>
      </c>
      <c r="C263" s="18" t="s">
        <v>56</v>
      </c>
      <c r="D263" s="19" t="s">
        <v>40</v>
      </c>
      <c r="E263" s="23" t="s">
        <v>30</v>
      </c>
      <c r="F263" s="20">
        <v>30000</v>
      </c>
      <c r="G263" s="20">
        <f t="shared" si="58"/>
        <v>861</v>
      </c>
      <c r="H263" s="20">
        <f t="shared" si="59"/>
        <v>912</v>
      </c>
      <c r="I263" s="20">
        <v>0</v>
      </c>
      <c r="J263" s="20">
        <v>20186.25</v>
      </c>
      <c r="K263" s="20">
        <f t="shared" si="60"/>
        <v>21959.25</v>
      </c>
      <c r="L263" s="21">
        <f>+F263-K263</f>
        <v>8040.75</v>
      </c>
      <c r="M263" s="109"/>
    </row>
    <row r="264" spans="1:13" ht="15.75" x14ac:dyDescent="0.25">
      <c r="A264" s="99">
        <v>151</v>
      </c>
      <c r="B264" s="100" t="s">
        <v>341</v>
      </c>
      <c r="C264" s="84" t="s">
        <v>411</v>
      </c>
      <c r="D264" s="44" t="s">
        <v>22</v>
      </c>
      <c r="E264" s="44" t="s">
        <v>30</v>
      </c>
      <c r="F264" s="101">
        <v>31500</v>
      </c>
      <c r="G264" s="20">
        <f t="shared" si="58"/>
        <v>904.05</v>
      </c>
      <c r="H264" s="20">
        <f t="shared" si="59"/>
        <v>957.6</v>
      </c>
      <c r="I264" s="20">
        <v>0</v>
      </c>
      <c r="J264" s="20">
        <v>15361.82</v>
      </c>
      <c r="K264" s="20">
        <f t="shared" si="60"/>
        <v>17223.47</v>
      </c>
      <c r="L264" s="21">
        <f>+F264-K264</f>
        <v>14276.529999999999</v>
      </c>
      <c r="M264" s="109"/>
    </row>
    <row r="265" spans="1:13" ht="15.75" x14ac:dyDescent="0.25">
      <c r="A265" s="43" t="s">
        <v>342</v>
      </c>
      <c r="B265" s="18" t="s">
        <v>343</v>
      </c>
      <c r="C265" s="18" t="s">
        <v>249</v>
      </c>
      <c r="D265" s="23" t="s">
        <v>36</v>
      </c>
      <c r="E265" s="23" t="s">
        <v>30</v>
      </c>
      <c r="F265" s="20">
        <v>22050</v>
      </c>
      <c r="G265" s="20">
        <f t="shared" si="58"/>
        <v>632.83500000000004</v>
      </c>
      <c r="H265" s="20">
        <f t="shared" si="59"/>
        <v>670.32</v>
      </c>
      <c r="I265" s="20">
        <v>0</v>
      </c>
      <c r="J265" s="20">
        <v>7498.69</v>
      </c>
      <c r="K265" s="20">
        <f t="shared" si="60"/>
        <v>8801.8449999999993</v>
      </c>
      <c r="L265" s="21">
        <v>13248.15</v>
      </c>
      <c r="M265" s="109"/>
    </row>
    <row r="266" spans="1:13" ht="15.75" x14ac:dyDescent="0.25">
      <c r="A266" s="43" t="s">
        <v>344</v>
      </c>
      <c r="B266" s="18" t="s">
        <v>345</v>
      </c>
      <c r="C266" s="18" t="s">
        <v>268</v>
      </c>
      <c r="D266" s="23" t="s">
        <v>36</v>
      </c>
      <c r="E266" s="23" t="s">
        <v>30</v>
      </c>
      <c r="F266" s="20">
        <v>30000</v>
      </c>
      <c r="G266" s="20">
        <f t="shared" si="58"/>
        <v>861</v>
      </c>
      <c r="H266" s="20">
        <f t="shared" si="59"/>
        <v>912</v>
      </c>
      <c r="I266" s="20">
        <v>0</v>
      </c>
      <c r="J266" s="20">
        <v>18693.310000000001</v>
      </c>
      <c r="K266" s="20">
        <f t="shared" si="60"/>
        <v>20466.310000000001</v>
      </c>
      <c r="L266" s="21">
        <f>+F266-K266</f>
        <v>9533.6899999999987</v>
      </c>
      <c r="M266" s="109"/>
    </row>
    <row r="267" spans="1:13" ht="15.75" x14ac:dyDescent="0.25">
      <c r="A267" s="45" t="s">
        <v>346</v>
      </c>
      <c r="B267" s="26" t="s">
        <v>347</v>
      </c>
      <c r="C267" s="26" t="s">
        <v>268</v>
      </c>
      <c r="D267" s="27" t="s">
        <v>36</v>
      </c>
      <c r="E267" s="27" t="s">
        <v>30</v>
      </c>
      <c r="F267" s="28">
        <v>22729.35</v>
      </c>
      <c r="G267" s="28">
        <f t="shared" si="58"/>
        <v>652.33234499999992</v>
      </c>
      <c r="H267" s="28">
        <f t="shared" si="59"/>
        <v>690.97223999999994</v>
      </c>
      <c r="I267" s="28">
        <v>0</v>
      </c>
      <c r="J267" s="28">
        <v>2672.88</v>
      </c>
      <c r="K267" s="28">
        <f t="shared" si="60"/>
        <v>4016.184585</v>
      </c>
      <c r="L267" s="29">
        <f>+F267-K267</f>
        <v>18713.165414999999</v>
      </c>
      <c r="M267" s="109"/>
    </row>
    <row r="268" spans="1:13" ht="16.5" thickBot="1" x14ac:dyDescent="0.3">
      <c r="A268" s="43" t="s">
        <v>363</v>
      </c>
      <c r="B268" s="18" t="s">
        <v>364</v>
      </c>
      <c r="C268" s="18" t="s">
        <v>268</v>
      </c>
      <c r="D268" s="19" t="s">
        <v>40</v>
      </c>
      <c r="E268" s="23" t="s">
        <v>18</v>
      </c>
      <c r="F268" s="20">
        <v>21500</v>
      </c>
      <c r="G268" s="20">
        <f>+F268*2.87%</f>
        <v>617.04999999999995</v>
      </c>
      <c r="H268" s="20">
        <f>+F268*3.04%</f>
        <v>653.6</v>
      </c>
      <c r="I268" s="20">
        <v>0</v>
      </c>
      <c r="J268" s="20">
        <v>125</v>
      </c>
      <c r="K268" s="20">
        <f>+G268+H268+I268+J268</f>
        <v>1395.65</v>
      </c>
      <c r="L268" s="21">
        <f>+F268-K268</f>
        <v>20104.349999999999</v>
      </c>
      <c r="M268" s="109"/>
    </row>
    <row r="269" spans="1:13" ht="16.5" thickBot="1" x14ac:dyDescent="0.3">
      <c r="A269" s="47"/>
      <c r="B269" s="34"/>
      <c r="C269" s="32">
        <f>+COUNTA(C262:C268)</f>
        <v>7</v>
      </c>
      <c r="D269" s="48"/>
      <c r="E269" s="48"/>
      <c r="F269" s="35">
        <f t="shared" ref="F269:K269" si="61">SUM(F262:F268)</f>
        <v>189006.64</v>
      </c>
      <c r="G269" s="35">
        <f t="shared" si="61"/>
        <v>5424.4905680000002</v>
      </c>
      <c r="H269" s="35">
        <f t="shared" si="61"/>
        <v>5745.801856000001</v>
      </c>
      <c r="I269" s="35">
        <f t="shared" si="61"/>
        <v>0</v>
      </c>
      <c r="J269" s="35">
        <f t="shared" si="61"/>
        <v>64662.950000000004</v>
      </c>
      <c r="K269" s="35">
        <f t="shared" si="61"/>
        <v>75833.242423999996</v>
      </c>
      <c r="L269" s="36">
        <v>113173.4</v>
      </c>
      <c r="M269" s="109"/>
    </row>
    <row r="270" spans="1:13" ht="16.5" thickBot="1" x14ac:dyDescent="0.3">
      <c r="A270" s="49"/>
      <c r="B270" s="50"/>
      <c r="C270" s="50"/>
      <c r="D270" s="51"/>
      <c r="E270" s="51"/>
      <c r="F270" s="50"/>
      <c r="G270" s="50"/>
      <c r="H270" s="50"/>
      <c r="I270" s="50"/>
      <c r="J270" s="50"/>
      <c r="K270" s="50"/>
      <c r="L270" s="50"/>
      <c r="M270" s="109"/>
    </row>
    <row r="271" spans="1:13" ht="16.5" thickBot="1" x14ac:dyDescent="0.3">
      <c r="A271" s="69"/>
      <c r="B271" s="69" t="s">
        <v>348</v>
      </c>
      <c r="C271" s="70"/>
      <c r="D271" s="71"/>
      <c r="E271" s="71"/>
      <c r="F271" s="70"/>
      <c r="G271" s="70"/>
      <c r="H271" s="70"/>
      <c r="I271" s="70"/>
      <c r="J271" s="70"/>
      <c r="K271" s="70"/>
      <c r="L271" s="72"/>
      <c r="M271" s="109"/>
    </row>
    <row r="272" spans="1:13" ht="15.75" x14ac:dyDescent="0.25">
      <c r="A272" s="43" t="s">
        <v>402</v>
      </c>
      <c r="B272" s="18" t="s">
        <v>403</v>
      </c>
      <c r="C272" s="18" t="s">
        <v>404</v>
      </c>
      <c r="D272" s="23" t="s">
        <v>52</v>
      </c>
      <c r="E272" s="23" t="s">
        <v>18</v>
      </c>
      <c r="F272" s="20">
        <v>55000</v>
      </c>
      <c r="G272" s="20">
        <f>+F272*2.87%</f>
        <v>1578.5</v>
      </c>
      <c r="H272" s="20">
        <f>+F272*3.04%</f>
        <v>1672</v>
      </c>
      <c r="I272" s="20">
        <v>2302.36</v>
      </c>
      <c r="J272" s="20">
        <v>1980.46</v>
      </c>
      <c r="K272" s="20">
        <f t="shared" ref="K272:K277" si="62">+G272+H272+I272+J272</f>
        <v>7533.3200000000006</v>
      </c>
      <c r="L272" s="21">
        <f>+F272-K272</f>
        <v>47466.68</v>
      </c>
      <c r="M272" s="109"/>
    </row>
    <row r="273" spans="1:13" ht="15.75" x14ac:dyDescent="0.25">
      <c r="A273" s="43" t="s">
        <v>349</v>
      </c>
      <c r="B273" s="18" t="s">
        <v>350</v>
      </c>
      <c r="C273" s="18" t="s">
        <v>39</v>
      </c>
      <c r="D273" s="19" t="s">
        <v>40</v>
      </c>
      <c r="E273" s="23" t="s">
        <v>30</v>
      </c>
      <c r="F273" s="20">
        <v>19800</v>
      </c>
      <c r="G273" s="20">
        <f t="shared" ref="G273:G283" si="63">+F273*2.87%</f>
        <v>568.26</v>
      </c>
      <c r="H273" s="20">
        <f t="shared" ref="H273:H283" si="64">+F273*3.04%</f>
        <v>601.91999999999996</v>
      </c>
      <c r="I273" s="20">
        <v>0</v>
      </c>
      <c r="J273" s="20">
        <v>25</v>
      </c>
      <c r="K273" s="20">
        <f t="shared" si="62"/>
        <v>1195.1799999999998</v>
      </c>
      <c r="L273" s="21">
        <f>+F273-K273</f>
        <v>18604.82</v>
      </c>
      <c r="M273" s="109"/>
    </row>
    <row r="274" spans="1:13" ht="15.75" x14ac:dyDescent="0.25">
      <c r="A274" s="43" t="s">
        <v>351</v>
      </c>
      <c r="B274" s="18" t="s">
        <v>352</v>
      </c>
      <c r="C274" s="18" t="s">
        <v>249</v>
      </c>
      <c r="D274" s="19" t="s">
        <v>40</v>
      </c>
      <c r="E274" s="23" t="s">
        <v>18</v>
      </c>
      <c r="F274" s="20">
        <v>22050</v>
      </c>
      <c r="G274" s="20">
        <f t="shared" si="63"/>
        <v>632.83500000000004</v>
      </c>
      <c r="H274" s="20">
        <f t="shared" si="64"/>
        <v>670.32</v>
      </c>
      <c r="I274" s="20">
        <v>0</v>
      </c>
      <c r="J274" s="20">
        <v>25</v>
      </c>
      <c r="K274" s="20">
        <f t="shared" si="62"/>
        <v>1328.1550000000002</v>
      </c>
      <c r="L274" s="21">
        <v>20721.84</v>
      </c>
      <c r="M274" s="109"/>
    </row>
    <row r="275" spans="1:13" ht="15.75" x14ac:dyDescent="0.25">
      <c r="A275" s="43" t="s">
        <v>353</v>
      </c>
      <c r="B275" s="18" t="s">
        <v>354</v>
      </c>
      <c r="C275" s="18" t="s">
        <v>268</v>
      </c>
      <c r="D275" s="19" t="s">
        <v>40</v>
      </c>
      <c r="E275" s="23" t="s">
        <v>30</v>
      </c>
      <c r="F275" s="20">
        <v>21450</v>
      </c>
      <c r="G275" s="20">
        <f t="shared" si="63"/>
        <v>615.61500000000001</v>
      </c>
      <c r="H275" s="20">
        <f t="shared" si="64"/>
        <v>652.08000000000004</v>
      </c>
      <c r="I275" s="20">
        <v>0</v>
      </c>
      <c r="J275" s="20">
        <v>3082.5</v>
      </c>
      <c r="K275" s="20">
        <f t="shared" si="62"/>
        <v>4350.1949999999997</v>
      </c>
      <c r="L275" s="21">
        <v>17099.8</v>
      </c>
      <c r="M275" s="109"/>
    </row>
    <row r="276" spans="1:13" ht="15.75" x14ac:dyDescent="0.25">
      <c r="A276" s="43" t="s">
        <v>355</v>
      </c>
      <c r="B276" s="18" t="s">
        <v>356</v>
      </c>
      <c r="C276" s="18" t="s">
        <v>268</v>
      </c>
      <c r="D276" s="19" t="s">
        <v>40</v>
      </c>
      <c r="E276" s="23" t="s">
        <v>30</v>
      </c>
      <c r="F276" s="20">
        <v>21450</v>
      </c>
      <c r="G276" s="20">
        <f t="shared" si="63"/>
        <v>615.61500000000001</v>
      </c>
      <c r="H276" s="20">
        <f t="shared" si="64"/>
        <v>652.08000000000004</v>
      </c>
      <c r="I276" s="20">
        <v>0</v>
      </c>
      <c r="J276" s="20">
        <v>25</v>
      </c>
      <c r="K276" s="20">
        <f t="shared" si="62"/>
        <v>1292.6950000000002</v>
      </c>
      <c r="L276" s="21">
        <v>20157.3</v>
      </c>
      <c r="M276" s="109"/>
    </row>
    <row r="277" spans="1:13" ht="15.75" x14ac:dyDescent="0.25">
      <c r="A277" s="43" t="s">
        <v>357</v>
      </c>
      <c r="B277" s="18" t="s">
        <v>358</v>
      </c>
      <c r="C277" s="18" t="s">
        <v>268</v>
      </c>
      <c r="D277" s="19" t="s">
        <v>40</v>
      </c>
      <c r="E277" s="23" t="s">
        <v>30</v>
      </c>
      <c r="F277" s="20">
        <v>22050</v>
      </c>
      <c r="G277" s="20">
        <f t="shared" si="63"/>
        <v>632.83500000000004</v>
      </c>
      <c r="H277" s="20">
        <f t="shared" si="64"/>
        <v>670.32</v>
      </c>
      <c r="I277" s="20">
        <v>0</v>
      </c>
      <c r="J277" s="20">
        <v>125</v>
      </c>
      <c r="K277" s="20">
        <f t="shared" si="62"/>
        <v>1428.1550000000002</v>
      </c>
      <c r="L277" s="21">
        <v>20621.84</v>
      </c>
      <c r="M277" s="109"/>
    </row>
    <row r="278" spans="1:13" ht="15.75" x14ac:dyDescent="0.25">
      <c r="A278" s="43" t="s">
        <v>359</v>
      </c>
      <c r="B278" s="18" t="s">
        <v>360</v>
      </c>
      <c r="C278" s="18" t="s">
        <v>268</v>
      </c>
      <c r="D278" s="19" t="s">
        <v>40</v>
      </c>
      <c r="E278" s="23" t="s">
        <v>30</v>
      </c>
      <c r="F278" s="20">
        <v>21450</v>
      </c>
      <c r="G278" s="20">
        <f t="shared" si="63"/>
        <v>615.61500000000001</v>
      </c>
      <c r="H278" s="20">
        <f t="shared" si="64"/>
        <v>652.08000000000004</v>
      </c>
      <c r="I278" s="20"/>
      <c r="J278" s="20">
        <v>2371</v>
      </c>
      <c r="K278" s="20">
        <v>3618.7</v>
      </c>
      <c r="L278" s="21">
        <v>17811.3</v>
      </c>
      <c r="M278" s="109"/>
    </row>
    <row r="279" spans="1:13" ht="15.75" x14ac:dyDescent="0.25">
      <c r="A279" s="43" t="s">
        <v>361</v>
      </c>
      <c r="B279" s="18" t="s">
        <v>362</v>
      </c>
      <c r="C279" s="18" t="s">
        <v>268</v>
      </c>
      <c r="D279" s="19" t="s">
        <v>40</v>
      </c>
      <c r="E279" s="23" t="s">
        <v>30</v>
      </c>
      <c r="F279" s="20">
        <v>18130.2</v>
      </c>
      <c r="G279" s="20">
        <f t="shared" si="63"/>
        <v>520.33673999999996</v>
      </c>
      <c r="H279" s="20">
        <f t="shared" si="64"/>
        <v>551.15808000000004</v>
      </c>
      <c r="I279" s="20">
        <v>0</v>
      </c>
      <c r="J279" s="20">
        <v>25</v>
      </c>
      <c r="K279" s="20">
        <v>1096.5</v>
      </c>
      <c r="L279" s="21">
        <f>+F279-K279</f>
        <v>17033.7</v>
      </c>
      <c r="M279" s="109"/>
    </row>
    <row r="280" spans="1:13" ht="15.75" x14ac:dyDescent="0.25">
      <c r="A280" s="43" t="s">
        <v>365</v>
      </c>
      <c r="B280" s="18" t="s">
        <v>366</v>
      </c>
      <c r="C280" s="18" t="s">
        <v>268</v>
      </c>
      <c r="D280" s="19" t="s">
        <v>40</v>
      </c>
      <c r="E280" s="23" t="s">
        <v>30</v>
      </c>
      <c r="F280" s="20">
        <v>21500</v>
      </c>
      <c r="G280" s="20">
        <f t="shared" si="63"/>
        <v>617.04999999999995</v>
      </c>
      <c r="H280" s="20">
        <f t="shared" si="64"/>
        <v>653.6</v>
      </c>
      <c r="I280" s="20">
        <v>0</v>
      </c>
      <c r="J280" s="20">
        <v>25</v>
      </c>
      <c r="K280" s="20">
        <f>+G280+H280+I280+J280</f>
        <v>1295.6500000000001</v>
      </c>
      <c r="L280" s="21">
        <f>+F280-K280</f>
        <v>20204.349999999999</v>
      </c>
      <c r="M280" s="109"/>
    </row>
    <row r="281" spans="1:13" ht="15.75" x14ac:dyDescent="0.25">
      <c r="A281" s="43" t="s">
        <v>367</v>
      </c>
      <c r="B281" s="18" t="s">
        <v>368</v>
      </c>
      <c r="C281" s="18" t="s">
        <v>146</v>
      </c>
      <c r="D281" s="23" t="s">
        <v>36</v>
      </c>
      <c r="E281" s="23" t="s">
        <v>30</v>
      </c>
      <c r="F281" s="20">
        <v>15400</v>
      </c>
      <c r="G281" s="20">
        <f>+F281*2.87%</f>
        <v>441.98</v>
      </c>
      <c r="H281" s="20">
        <f>+F281*3.04%</f>
        <v>468.16</v>
      </c>
      <c r="I281" s="20">
        <v>0</v>
      </c>
      <c r="J281" s="20">
        <v>757</v>
      </c>
      <c r="K281" s="20">
        <f>+G281+H281+I281+J281</f>
        <v>1667.14</v>
      </c>
      <c r="L281" s="21">
        <f>+F281-K281</f>
        <v>13732.86</v>
      </c>
      <c r="M281" s="109"/>
    </row>
    <row r="282" spans="1:13" ht="15.75" x14ac:dyDescent="0.25">
      <c r="A282" s="43" t="s">
        <v>369</v>
      </c>
      <c r="B282" s="18" t="s">
        <v>370</v>
      </c>
      <c r="C282" s="18" t="s">
        <v>371</v>
      </c>
      <c r="D282" s="19" t="s">
        <v>40</v>
      </c>
      <c r="E282" s="23" t="s">
        <v>18</v>
      </c>
      <c r="F282" s="20">
        <v>11000</v>
      </c>
      <c r="G282" s="20">
        <f t="shared" si="63"/>
        <v>315.7</v>
      </c>
      <c r="H282" s="20">
        <f t="shared" si="64"/>
        <v>334.4</v>
      </c>
      <c r="I282" s="20">
        <v>0</v>
      </c>
      <c r="J282" s="20">
        <v>25</v>
      </c>
      <c r="K282" s="20">
        <f>+G282+H282+I282+J282</f>
        <v>675.09999999999991</v>
      </c>
      <c r="L282" s="21">
        <f>+F282-K282</f>
        <v>10324.9</v>
      </c>
      <c r="M282" s="109"/>
    </row>
    <row r="283" spans="1:13" ht="16.5" thickBot="1" x14ac:dyDescent="0.3">
      <c r="A283" s="45" t="s">
        <v>372</v>
      </c>
      <c r="B283" s="26" t="s">
        <v>373</v>
      </c>
      <c r="C283" s="26" t="s">
        <v>371</v>
      </c>
      <c r="D283" s="46" t="s">
        <v>40</v>
      </c>
      <c r="E283" s="27" t="s">
        <v>18</v>
      </c>
      <c r="F283" s="28">
        <v>11000</v>
      </c>
      <c r="G283" s="28">
        <f t="shared" si="63"/>
        <v>315.7</v>
      </c>
      <c r="H283" s="28">
        <f t="shared" si="64"/>
        <v>334.4</v>
      </c>
      <c r="I283" s="28">
        <v>0</v>
      </c>
      <c r="J283" s="28">
        <v>25</v>
      </c>
      <c r="K283" s="28">
        <f>+G283+H283+I283+J283</f>
        <v>675.09999999999991</v>
      </c>
      <c r="L283" s="29">
        <f>+F283-K283</f>
        <v>10324.9</v>
      </c>
      <c r="M283" s="109"/>
    </row>
    <row r="284" spans="1:13" ht="16.5" thickBot="1" x14ac:dyDescent="0.3">
      <c r="A284" s="47"/>
      <c r="B284" s="34"/>
      <c r="C284" s="32">
        <f>+COUNTA(C272:C283)</f>
        <v>12</v>
      </c>
      <c r="D284" s="48"/>
      <c r="E284" s="48"/>
      <c r="F284" s="35">
        <f>SUM(F272:F283)</f>
        <v>260280.2</v>
      </c>
      <c r="G284" s="35">
        <f t="shared" ref="G284:L284" si="65">SUM(G272:G283)</f>
        <v>7470.0417399999988</v>
      </c>
      <c r="H284" s="35">
        <f t="shared" si="65"/>
        <v>7912.5180799999998</v>
      </c>
      <c r="I284" s="35">
        <f t="shared" si="65"/>
        <v>2302.36</v>
      </c>
      <c r="J284" s="35">
        <f t="shared" si="65"/>
        <v>8490.9599999999991</v>
      </c>
      <c r="K284" s="35">
        <f t="shared" si="65"/>
        <v>26155.89</v>
      </c>
      <c r="L284" s="36">
        <f t="shared" si="65"/>
        <v>234104.28999999998</v>
      </c>
      <c r="M284" s="109"/>
    </row>
    <row r="285" spans="1:13" ht="16.5" thickBot="1" x14ac:dyDescent="0.3">
      <c r="A285" s="90"/>
      <c r="B285" s="91"/>
      <c r="C285" s="91"/>
      <c r="D285" s="92"/>
      <c r="E285" s="92"/>
      <c r="F285" s="91"/>
      <c r="G285" s="91"/>
      <c r="H285" s="91"/>
      <c r="I285" s="91"/>
      <c r="J285" s="91"/>
      <c r="K285" s="91"/>
      <c r="L285" s="91"/>
      <c r="M285" s="109"/>
    </row>
    <row r="286" spans="1:13" ht="16.5" thickBot="1" x14ac:dyDescent="0.3">
      <c r="A286" s="69"/>
      <c r="B286" s="69" t="s">
        <v>374</v>
      </c>
      <c r="C286" s="70"/>
      <c r="D286" s="71"/>
      <c r="E286" s="71"/>
      <c r="F286" s="70"/>
      <c r="G286" s="70"/>
      <c r="H286" s="70"/>
      <c r="I286" s="70"/>
      <c r="J286" s="70"/>
      <c r="K286" s="70"/>
      <c r="L286" s="72"/>
      <c r="M286" s="109"/>
    </row>
    <row r="287" spans="1:13" ht="16.5" thickBot="1" x14ac:dyDescent="0.3">
      <c r="A287" s="52">
        <v>384</v>
      </c>
      <c r="B287" s="53" t="s">
        <v>375</v>
      </c>
      <c r="C287" s="53" t="s">
        <v>64</v>
      </c>
      <c r="D287" s="54" t="s">
        <v>40</v>
      </c>
      <c r="E287" s="55" t="s">
        <v>30</v>
      </c>
      <c r="F287" s="56">
        <v>31500</v>
      </c>
      <c r="G287" s="56">
        <f>+F287*2.87%</f>
        <v>904.05</v>
      </c>
      <c r="H287" s="56">
        <f>+F287*3.04%</f>
        <v>957.6</v>
      </c>
      <c r="I287" s="56">
        <v>0</v>
      </c>
      <c r="J287" s="56">
        <v>4500</v>
      </c>
      <c r="K287" s="56">
        <f>+G287+H287+I287+J287</f>
        <v>6361.65</v>
      </c>
      <c r="L287" s="57">
        <f>+F287-K287</f>
        <v>25138.35</v>
      </c>
      <c r="M287" s="109"/>
    </row>
    <row r="288" spans="1:13" ht="16.5" thickBot="1" x14ac:dyDescent="0.3">
      <c r="A288" s="47"/>
      <c r="B288" s="34"/>
      <c r="C288" s="32">
        <f>+COUNTA(C287)</f>
        <v>1</v>
      </c>
      <c r="D288" s="48"/>
      <c r="E288" s="48"/>
      <c r="F288" s="35">
        <f t="shared" ref="F288:L288" si="66">SUM(F287:F287)</f>
        <v>31500</v>
      </c>
      <c r="G288" s="35">
        <f t="shared" si="66"/>
        <v>904.05</v>
      </c>
      <c r="H288" s="35">
        <f t="shared" si="66"/>
        <v>957.6</v>
      </c>
      <c r="I288" s="35">
        <f t="shared" si="66"/>
        <v>0</v>
      </c>
      <c r="J288" s="35">
        <f t="shared" si="66"/>
        <v>4500</v>
      </c>
      <c r="K288" s="35">
        <f t="shared" si="66"/>
        <v>6361.65</v>
      </c>
      <c r="L288" s="36">
        <f t="shared" si="66"/>
        <v>25138.35</v>
      </c>
      <c r="M288" s="109"/>
    </row>
    <row r="289" spans="1:13" ht="15.75" x14ac:dyDescent="0.25">
      <c r="A289" s="49"/>
      <c r="B289" s="50"/>
      <c r="C289" s="50"/>
      <c r="D289" s="51"/>
      <c r="E289" s="51"/>
      <c r="F289" s="50"/>
      <c r="G289" s="50"/>
      <c r="H289" s="50"/>
      <c r="I289" s="50"/>
      <c r="J289" s="50"/>
      <c r="K289" s="50"/>
      <c r="L289" s="50"/>
      <c r="M289" s="109"/>
    </row>
    <row r="290" spans="1:13" ht="15.75" x14ac:dyDescent="0.25">
      <c r="A290" s="49"/>
      <c r="B290" s="50"/>
      <c r="C290" s="50"/>
      <c r="D290" s="51"/>
      <c r="E290" s="51"/>
      <c r="F290" s="50"/>
      <c r="G290" s="50"/>
      <c r="H290" s="50"/>
      <c r="I290" s="50"/>
      <c r="J290" s="50"/>
      <c r="K290" s="50"/>
      <c r="L290" s="50"/>
      <c r="M290" s="109"/>
    </row>
    <row r="291" spans="1:13" ht="16.5" thickBot="1" x14ac:dyDescent="0.3">
      <c r="A291" s="49"/>
      <c r="B291" s="50"/>
      <c r="C291" s="50"/>
      <c r="D291" s="51"/>
      <c r="E291" s="51"/>
      <c r="F291" s="50"/>
      <c r="G291" s="50"/>
      <c r="H291" s="50"/>
      <c r="I291" s="50"/>
      <c r="J291" s="50"/>
      <c r="K291" s="50"/>
      <c r="L291" s="50"/>
      <c r="M291" s="109"/>
    </row>
    <row r="292" spans="1:13" ht="16.5" thickBot="1" x14ac:dyDescent="0.3">
      <c r="A292" s="69"/>
      <c r="B292" s="69" t="s">
        <v>376</v>
      </c>
      <c r="C292" s="70"/>
      <c r="D292" s="71"/>
      <c r="E292" s="71"/>
      <c r="F292" s="70"/>
      <c r="G292" s="70"/>
      <c r="H292" s="70"/>
      <c r="I292" s="70"/>
      <c r="J292" s="70"/>
      <c r="K292" s="70"/>
      <c r="L292" s="72"/>
      <c r="M292" s="109"/>
    </row>
    <row r="293" spans="1:13" ht="15.75" x14ac:dyDescent="0.25">
      <c r="A293" s="41" t="s">
        <v>377</v>
      </c>
      <c r="B293" s="13" t="s">
        <v>378</v>
      </c>
      <c r="C293" s="13" t="s">
        <v>62</v>
      </c>
      <c r="D293" s="58" t="s">
        <v>52</v>
      </c>
      <c r="E293" s="58" t="s">
        <v>18</v>
      </c>
      <c r="F293" s="15">
        <v>100000</v>
      </c>
      <c r="G293" s="15">
        <f>+F293*2.87%</f>
        <v>2870</v>
      </c>
      <c r="H293" s="15">
        <f>+F293*3.04%</f>
        <v>3040</v>
      </c>
      <c r="I293" s="15">
        <v>12105.37</v>
      </c>
      <c r="J293" s="15">
        <v>25</v>
      </c>
      <c r="K293" s="15">
        <f>+G293+H293+I293+J293</f>
        <v>18040.370000000003</v>
      </c>
      <c r="L293" s="16">
        <f>+F293-K293</f>
        <v>81959.63</v>
      </c>
      <c r="M293" s="109"/>
    </row>
    <row r="294" spans="1:13" ht="15.75" x14ac:dyDescent="0.25">
      <c r="A294" s="43" t="s">
        <v>379</v>
      </c>
      <c r="B294" s="18" t="s">
        <v>380</v>
      </c>
      <c r="C294" s="18" t="s">
        <v>381</v>
      </c>
      <c r="D294" s="23" t="s">
        <v>52</v>
      </c>
      <c r="E294" s="23" t="s">
        <v>18</v>
      </c>
      <c r="F294" s="20">
        <v>45000</v>
      </c>
      <c r="G294" s="20">
        <f>+F294*2.87%</f>
        <v>1291.5</v>
      </c>
      <c r="H294" s="20">
        <f>+F294*3.04%</f>
        <v>1368</v>
      </c>
      <c r="I294" s="20">
        <v>1148.33</v>
      </c>
      <c r="J294" s="20">
        <v>25</v>
      </c>
      <c r="K294" s="20">
        <f>+G294+H294+I294+J294</f>
        <v>3832.83</v>
      </c>
      <c r="L294" s="21">
        <f>+F294-K294</f>
        <v>41167.17</v>
      </c>
      <c r="M294" s="109"/>
    </row>
    <row r="295" spans="1:13" ht="15.75" x14ac:dyDescent="0.25">
      <c r="A295" s="43" t="s">
        <v>382</v>
      </c>
      <c r="B295" s="18" t="s">
        <v>383</v>
      </c>
      <c r="C295" s="18" t="s">
        <v>384</v>
      </c>
      <c r="D295" s="19" t="s">
        <v>40</v>
      </c>
      <c r="E295" s="23" t="s">
        <v>30</v>
      </c>
      <c r="F295" s="20">
        <v>40000</v>
      </c>
      <c r="G295" s="20">
        <f>+F295*2.87%</f>
        <v>1148</v>
      </c>
      <c r="H295" s="20">
        <f>+F295*3.04%</f>
        <v>1216</v>
      </c>
      <c r="I295" s="20">
        <v>442.65</v>
      </c>
      <c r="J295" s="20">
        <v>29383.88</v>
      </c>
      <c r="K295" s="20">
        <f>+G295+H295+I295+J295</f>
        <v>32190.530000000002</v>
      </c>
      <c r="L295" s="21">
        <v>7809.47</v>
      </c>
      <c r="M295" s="109"/>
    </row>
    <row r="296" spans="1:13" ht="16.5" thickBot="1" x14ac:dyDescent="0.3">
      <c r="A296" s="45" t="s">
        <v>385</v>
      </c>
      <c r="B296" s="26" t="s">
        <v>386</v>
      </c>
      <c r="C296" s="26" t="s">
        <v>384</v>
      </c>
      <c r="D296" s="46" t="s">
        <v>40</v>
      </c>
      <c r="E296" s="27" t="s">
        <v>18</v>
      </c>
      <c r="F296" s="28">
        <v>35000</v>
      </c>
      <c r="G296" s="28">
        <f>+F296*2.87%</f>
        <v>1004.5</v>
      </c>
      <c r="H296" s="28">
        <f>+F296*3.04%</f>
        <v>1064</v>
      </c>
      <c r="I296" s="28">
        <v>0</v>
      </c>
      <c r="J296" s="28">
        <v>25</v>
      </c>
      <c r="K296" s="28">
        <f>+G296+H296+I296+J296</f>
        <v>2093.5</v>
      </c>
      <c r="L296" s="29">
        <f>+F296-K296</f>
        <v>32906.5</v>
      </c>
      <c r="M296" s="109"/>
    </row>
    <row r="297" spans="1:13" ht="16.5" thickBot="1" x14ac:dyDescent="0.3">
      <c r="A297" s="47"/>
      <c r="B297" s="34"/>
      <c r="C297" s="32">
        <f>+COUNTA(C293:C296)</f>
        <v>4</v>
      </c>
      <c r="D297" s="48"/>
      <c r="E297" s="48"/>
      <c r="F297" s="35">
        <f t="shared" ref="F297:L297" si="67">SUM(F293:F296)</f>
        <v>220000</v>
      </c>
      <c r="G297" s="35">
        <f t="shared" si="67"/>
        <v>6314</v>
      </c>
      <c r="H297" s="35">
        <f t="shared" si="67"/>
        <v>6688</v>
      </c>
      <c r="I297" s="35">
        <f t="shared" si="67"/>
        <v>13696.35</v>
      </c>
      <c r="J297" s="35">
        <f t="shared" si="67"/>
        <v>29458.880000000001</v>
      </c>
      <c r="K297" s="35">
        <f t="shared" si="67"/>
        <v>56157.23000000001</v>
      </c>
      <c r="L297" s="36">
        <f t="shared" si="67"/>
        <v>163842.77000000002</v>
      </c>
      <c r="M297" s="109"/>
    </row>
    <row r="298" spans="1:13" x14ac:dyDescent="0.25">
      <c r="M298" s="109"/>
    </row>
    <row r="299" spans="1:13" x14ac:dyDescent="0.25">
      <c r="M299" s="109"/>
    </row>
    <row r="300" spans="1:13" x14ac:dyDescent="0.25">
      <c r="L300" s="110"/>
      <c r="M300" s="109"/>
    </row>
    <row r="301" spans="1:13" x14ac:dyDescent="0.25">
      <c r="L301" s="114">
        <f>+L297+L288+L284+L269+L259+L243+L236+L226+L218+L205+L199+L195+L185+L179+L170+L163+L156+L152+L147+L138+L132+L116+L92+L88+L79+L74+L65+L61+L54+L45+L41+L35+L30+L26+L20</f>
        <v>3685734.6899999995</v>
      </c>
      <c r="M301" s="109"/>
    </row>
    <row r="302" spans="1:13" x14ac:dyDescent="0.25">
      <c r="L302" s="110"/>
      <c r="M302" s="109"/>
    </row>
    <row r="303" spans="1:13" x14ac:dyDescent="0.25">
      <c r="M303" s="109"/>
    </row>
    <row r="304" spans="1:13" x14ac:dyDescent="0.25">
      <c r="M304" s="109"/>
    </row>
    <row r="305" spans="13:13" x14ac:dyDescent="0.25">
      <c r="M305" s="109"/>
    </row>
    <row r="306" spans="13:13" x14ac:dyDescent="0.25">
      <c r="M306" s="109"/>
    </row>
    <row r="307" spans="13:13" x14ac:dyDescent="0.25">
      <c r="M307" s="109"/>
    </row>
    <row r="308" spans="13:13" x14ac:dyDescent="0.25">
      <c r="M308" s="109"/>
    </row>
    <row r="309" spans="13:13" x14ac:dyDescent="0.25">
      <c r="M309" s="109"/>
    </row>
    <row r="310" spans="13:13" x14ac:dyDescent="0.25">
      <c r="M310" s="109"/>
    </row>
    <row r="311" spans="13:13" x14ac:dyDescent="0.25">
      <c r="M311" s="109"/>
    </row>
    <row r="312" spans="13:13" x14ac:dyDescent="0.25">
      <c r="M312" s="109"/>
    </row>
    <row r="313" spans="13:13" x14ac:dyDescent="0.25">
      <c r="M313" s="109"/>
    </row>
    <row r="314" spans="13:13" x14ac:dyDescent="0.25">
      <c r="M314" s="109"/>
    </row>
    <row r="315" spans="13:13" x14ac:dyDescent="0.25">
      <c r="M315" s="109"/>
    </row>
    <row r="316" spans="13:13" x14ac:dyDescent="0.25">
      <c r="M316" s="109"/>
    </row>
    <row r="317" spans="13:13" x14ac:dyDescent="0.25">
      <c r="M317" s="109"/>
    </row>
    <row r="318" spans="13:13" x14ac:dyDescent="0.25">
      <c r="M318" s="109"/>
    </row>
    <row r="319" spans="13:13" x14ac:dyDescent="0.25">
      <c r="M319" s="109"/>
    </row>
    <row r="320" spans="13:13" x14ac:dyDescent="0.25">
      <c r="M320" s="109"/>
    </row>
    <row r="321" spans="13:13" x14ac:dyDescent="0.25">
      <c r="M321" s="109"/>
    </row>
  </sheetData>
  <mergeCells count="4">
    <mergeCell ref="A1:L1"/>
    <mergeCell ref="A2:L2"/>
    <mergeCell ref="A3:L3"/>
    <mergeCell ref="G7:H7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 OCT. 2024</vt:lpstr>
      <vt:lpstr>'FIJO OCT.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Miosoty Díaz Pimentel</dc:creator>
  <cp:lastModifiedBy>Miosoty Díaz Pimentel</cp:lastModifiedBy>
  <cp:lastPrinted>2024-10-30T15:34:23Z</cp:lastPrinted>
  <dcterms:created xsi:type="dcterms:W3CDTF">2015-06-05T18:17:20Z</dcterms:created>
  <dcterms:modified xsi:type="dcterms:W3CDTF">2024-11-07T19:50:23Z</dcterms:modified>
</cp:coreProperties>
</file>