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MAYO/"/>
    </mc:Choice>
  </mc:AlternateContent>
  <xr:revisionPtr revIDLastSave="265" documentId="13_ncr:1_{99E81F5D-2CFB-47D8-9DF4-B1B8DEC46D9F}" xr6:coauthVersionLast="47" xr6:coauthVersionMax="47" xr10:uidLastSave="{7AEC04CB-5F7A-4280-B92C-735841C81CF3}"/>
  <bookViews>
    <workbookView xWindow="-120" yWindow="-120" windowWidth="29040" windowHeight="15720" xr2:uid="{00000000-000D-0000-FFFF-FFFF00000000}"/>
  </bookViews>
  <sheets>
    <sheet name="CARACTER TEMP.MAYO  2026" sheetId="1" r:id="rId1"/>
  </sheets>
  <definedNames>
    <definedName name="_xlnm.Print_Titles" localSheetId="0">'CARACTER TEMP.MAYO  2026'!$9:$9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8" i="1"/>
  <c r="J18" i="1"/>
  <c r="I18" i="1"/>
  <c r="G17" i="1"/>
  <c r="H17" i="1"/>
  <c r="F18" i="1"/>
  <c r="J29" i="1"/>
  <c r="I29" i="1"/>
  <c r="F29" i="1"/>
  <c r="C29" i="1"/>
  <c r="G28" i="1"/>
  <c r="H28" i="1"/>
  <c r="K17" i="1" l="1"/>
  <c r="L17" i="1" s="1"/>
  <c r="K28" i="1"/>
  <c r="L28" i="1" s="1"/>
  <c r="J70" i="1"/>
  <c r="I70" i="1"/>
  <c r="F70" i="1"/>
  <c r="C70" i="1"/>
  <c r="H69" i="1"/>
  <c r="H70" i="1" s="1"/>
  <c r="G69" i="1"/>
  <c r="G73" i="1"/>
  <c r="H73" i="1"/>
  <c r="K25" i="1"/>
  <c r="I58" i="1"/>
  <c r="J58" i="1"/>
  <c r="K58" i="1"/>
  <c r="F58" i="1"/>
  <c r="I54" i="1"/>
  <c r="J54" i="1"/>
  <c r="F54" i="1"/>
  <c r="C54" i="1"/>
  <c r="L25" i="1" l="1"/>
  <c r="K69" i="1"/>
  <c r="L69" i="1" s="1"/>
  <c r="L70" i="1" s="1"/>
  <c r="G70" i="1"/>
  <c r="K73" i="1"/>
  <c r="L73" i="1" s="1"/>
  <c r="K70" i="1" l="1"/>
  <c r="I66" i="1"/>
  <c r="G15" i="1" l="1"/>
  <c r="H15" i="1"/>
  <c r="G16" i="1"/>
  <c r="H16" i="1"/>
  <c r="G21" i="1"/>
  <c r="H21" i="1"/>
  <c r="H22" i="1" s="1"/>
  <c r="C22" i="1"/>
  <c r="F22" i="1"/>
  <c r="I22" i="1"/>
  <c r="J22" i="1"/>
  <c r="H18" i="1" l="1"/>
  <c r="G18" i="1"/>
  <c r="K16" i="1"/>
  <c r="L16" i="1" s="1"/>
  <c r="K21" i="1"/>
  <c r="K22" i="1" s="1"/>
  <c r="L22" i="1" s="1"/>
  <c r="K15" i="1"/>
  <c r="G22" i="1"/>
  <c r="K18" i="1" l="1"/>
  <c r="L21" i="1"/>
  <c r="L15" i="1"/>
  <c r="L18" i="1" s="1"/>
  <c r="J42" i="1"/>
  <c r="I42" i="1"/>
  <c r="F42" i="1"/>
  <c r="J46" i="1"/>
  <c r="I46" i="1"/>
  <c r="F46" i="1"/>
  <c r="C46" i="1"/>
  <c r="C42" i="1"/>
  <c r="J80" i="1" l="1"/>
  <c r="I80" i="1"/>
  <c r="F80" i="1"/>
  <c r="C80" i="1"/>
  <c r="H79" i="1"/>
  <c r="G79" i="1"/>
  <c r="H78" i="1"/>
  <c r="G78" i="1"/>
  <c r="J75" i="1"/>
  <c r="I75" i="1"/>
  <c r="F75" i="1"/>
  <c r="C75" i="1"/>
  <c r="H74" i="1"/>
  <c r="G74" i="1"/>
  <c r="J66" i="1"/>
  <c r="F66" i="1"/>
  <c r="C66" i="1"/>
  <c r="H65" i="1"/>
  <c r="H66" i="1" s="1"/>
  <c r="G65" i="1"/>
  <c r="G66" i="1" s="1"/>
  <c r="J62" i="1"/>
  <c r="I62" i="1"/>
  <c r="F62" i="1"/>
  <c r="C62" i="1"/>
  <c r="H61" i="1"/>
  <c r="H62" i="1" s="1"/>
  <c r="G61" i="1"/>
  <c r="G62" i="1" s="1"/>
  <c r="L57" i="1"/>
  <c r="L58" i="1" s="1"/>
  <c r="H57" i="1"/>
  <c r="H58" i="1" s="1"/>
  <c r="G57" i="1"/>
  <c r="G58" i="1" s="1"/>
  <c r="H53" i="1"/>
  <c r="H54" i="1" s="1"/>
  <c r="G53" i="1"/>
  <c r="G54" i="1" s="1"/>
  <c r="J50" i="1"/>
  <c r="I50" i="1"/>
  <c r="F50" i="1"/>
  <c r="C50" i="1"/>
  <c r="H49" i="1"/>
  <c r="H50" i="1" s="1"/>
  <c r="G49" i="1"/>
  <c r="G50" i="1" s="1"/>
  <c r="H45" i="1"/>
  <c r="H46" i="1" s="1"/>
  <c r="G45" i="1"/>
  <c r="G46" i="1" s="1"/>
  <c r="H41" i="1"/>
  <c r="H42" i="1" s="1"/>
  <c r="G41" i="1"/>
  <c r="G42" i="1" s="1"/>
  <c r="J38" i="1"/>
  <c r="I38" i="1"/>
  <c r="F38" i="1"/>
  <c r="C38" i="1"/>
  <c r="H37" i="1"/>
  <c r="H38" i="1" s="1"/>
  <c r="G37" i="1"/>
  <c r="G38" i="1" s="1"/>
  <c r="J34" i="1"/>
  <c r="I34" i="1"/>
  <c r="F34" i="1"/>
  <c r="C34" i="1"/>
  <c r="H33" i="1"/>
  <c r="G33" i="1"/>
  <c r="H32" i="1"/>
  <c r="G32" i="1"/>
  <c r="H27" i="1"/>
  <c r="G27" i="1"/>
  <c r="H26" i="1"/>
  <c r="G26" i="1"/>
  <c r="G29" i="1" s="1"/>
  <c r="J12" i="1"/>
  <c r="I12" i="1"/>
  <c r="F12" i="1"/>
  <c r="C12" i="1"/>
  <c r="H11" i="1"/>
  <c r="G11" i="1"/>
  <c r="G12" i="1" s="1"/>
  <c r="H29" i="1" l="1"/>
  <c r="K74" i="1"/>
  <c r="L74" i="1" s="1"/>
  <c r="K78" i="1"/>
  <c r="L78" i="1" s="1"/>
  <c r="H34" i="1"/>
  <c r="H75" i="1"/>
  <c r="H80" i="1"/>
  <c r="K79" i="1"/>
  <c r="L79" i="1" s="1"/>
  <c r="K26" i="1"/>
  <c r="G34" i="1"/>
  <c r="G75" i="1"/>
  <c r="G80" i="1"/>
  <c r="K27" i="1"/>
  <c r="L27" i="1" s="1"/>
  <c r="K33" i="1"/>
  <c r="L33" i="1" s="1"/>
  <c r="K45" i="1"/>
  <c r="H12" i="1"/>
  <c r="K11" i="1"/>
  <c r="K32" i="1"/>
  <c r="K37" i="1"/>
  <c r="K41" i="1"/>
  <c r="K42" i="1" s="1"/>
  <c r="K49" i="1"/>
  <c r="K53" i="1"/>
  <c r="K54" i="1" s="1"/>
  <c r="K61" i="1"/>
  <c r="K65" i="1"/>
  <c r="K29" i="1" l="1"/>
  <c r="L26" i="1"/>
  <c r="L29" i="1" s="1"/>
  <c r="L80" i="1"/>
  <c r="L75" i="1"/>
  <c r="L45" i="1"/>
  <c r="L46" i="1" s="1"/>
  <c r="K46" i="1"/>
  <c r="K75" i="1"/>
  <c r="K80" i="1"/>
  <c r="L65" i="1"/>
  <c r="L66" i="1" s="1"/>
  <c r="K66" i="1"/>
  <c r="L53" i="1"/>
  <c r="L37" i="1"/>
  <c r="L38" i="1" s="1"/>
  <c r="K38" i="1"/>
  <c r="L61" i="1"/>
  <c r="L62" i="1" s="1"/>
  <c r="K62" i="1"/>
  <c r="L32" i="1"/>
  <c r="L34" i="1" s="1"/>
  <c r="K34" i="1"/>
  <c r="L11" i="1"/>
  <c r="L12" i="1" s="1"/>
  <c r="K12" i="1"/>
  <c r="L49" i="1"/>
  <c r="L50" i="1" s="1"/>
  <c r="K50" i="1"/>
  <c r="L41" i="1"/>
  <c r="L42" i="1" s="1"/>
  <c r="L54" i="1" l="1"/>
</calcChain>
</file>

<file path=xl/sharedStrings.xml><?xml version="1.0" encoding="utf-8"?>
<sst xmlns="http://schemas.openxmlformats.org/spreadsheetml/2006/main" count="151" uniqueCount="97">
  <si>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</si>
  <si>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</si>
  <si>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</si>
  <si>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</si>
  <si>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</si>
  <si>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</si>
  <si>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</si>
  <si>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</si>
  <si>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</si>
  <si>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</si>
  <si>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</si>
  <si>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</si>
  <si>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</si>
  <si>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</si>
  <si>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</si>
  <si>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</si>
  <si>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</si>
  <si>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</si>
  <si>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</si>
  <si>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</si>
  <si>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F</t>
  </si>
  <si>
    <t>T21</t>
  </si>
  <si>
    <t xml:space="preserve">TAÍNA BERROA OZUNA </t>
  </si>
  <si>
    <t>ANALISTA  DESARROLLO INST.</t>
  </si>
  <si>
    <t>T34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</si>
  <si>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</si>
  <si>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</si>
  <si>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</si>
  <si>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</si>
  <si>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</si>
  <si>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</si>
  <si>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</si>
  <si>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</si>
  <si>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</si>
  <si>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</si>
  <si>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</si>
  <si>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</si>
  <si>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</si>
  <si>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</si>
  <si>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</si>
  <si>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DIVISIÓN DE PUBLICACIONES</t>
  </si>
  <si>
    <t>T23</t>
  </si>
  <si>
    <t xml:space="preserve">LEIBIANNA CRISTINA NG BÁEZ 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</si>
  <si>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</si>
  <si>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</si>
  <si>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</si>
  <si>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</si>
  <si>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</si>
  <si>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DIVISIÓN DE COMPRAS Y CONTRATACIONES </t>
  </si>
  <si>
    <t>T4</t>
  </si>
  <si>
    <t xml:space="preserve">CRISTIAN JOSE BARRERAS MANZUETA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</si>
  <si>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</si>
  <si>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</si>
  <si>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</si>
  <si>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</si>
  <si>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</si>
  <si>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DEPARTAMENTO DE SERVICIO AL PUBLICO</t>
  </si>
  <si>
    <t>T32</t>
  </si>
  <si>
    <t>ELIZABETH  POLANCO CASTRO</t>
  </si>
  <si>
    <t>SUPERVISOR (A)</t>
  </si>
  <si>
    <t>T28</t>
  </si>
  <si>
    <t xml:space="preserve">WANDA LIDUVINA GUZMÁN GUERRERO 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</si>
  <si>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</si>
  <si>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</si>
  <si>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</si>
  <si>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</si>
  <si>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</si>
  <si>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</si>
  <si>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</si>
  <si>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</si>
  <si>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</si>
  <si>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</si>
  <si>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</si>
  <si>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</si>
  <si>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 xml:space="preserve">DIVISIÓN DE CONTABILIDAD </t>
  </si>
  <si>
    <t xml:space="preserve">ADM.DE SISTEMAS DE GESTION </t>
  </si>
  <si>
    <t>ANALISTA FINANCIERO (A)</t>
  </si>
  <si>
    <t>YAMIL ARBAJE DE MOYA</t>
  </si>
  <si>
    <t>T35</t>
  </si>
  <si>
    <t>DIVISION DE HEMEROTECA</t>
  </si>
  <si>
    <t xml:space="preserve">DIVISIÓN DE SERVICIOS GENERALES </t>
  </si>
  <si>
    <t>CLAUDINO SOSA MENA</t>
  </si>
  <si>
    <t xml:space="preserve">DEPARTAMENTO DE GESTIÓN CULTURAL </t>
  </si>
  <si>
    <t>KRISTEL IVONNE VENTURA MEJIA</t>
  </si>
  <si>
    <t>FACILITADOR BIBLIOTECARIO</t>
  </si>
  <si>
    <t>CARACTER TEMPORAL (VIGENCIA)</t>
  </si>
  <si>
    <t>T33</t>
  </si>
  <si>
    <t>LILIANA ELIZABETH LACEN LOPEZ</t>
  </si>
  <si>
    <t>ANALISTA DE CAP. Y DESARROLLO</t>
  </si>
  <si>
    <t>MARIA LUISA GARCIA</t>
  </si>
  <si>
    <t>ANALISTA DE PLANIFICACION</t>
  </si>
  <si>
    <t>01/01/2026-30/06/2026</t>
  </si>
  <si>
    <t>T36</t>
  </si>
  <si>
    <t>T37</t>
  </si>
  <si>
    <t>01/02/2026-31/07/2026</t>
  </si>
  <si>
    <t>01/02/2026-31/08/2026</t>
  </si>
  <si>
    <t>01/05/2026-30/11/2026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</si>
</sst>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64" fontId="7" fillId="6" borderId="12" xfId="1" applyFont="1" applyFill="1" applyBorder="1" applyAlignment="1">
      <alignment horizontal="center"/>
    </xf>
    <xf numFmtId="164" fontId="7" fillId="6" borderId="12" xfId="1" applyFont="1" applyFill="1" applyBorder="1" applyAlignment="1">
      <alignment horizontal="left"/>
    </xf>
    <xf numFmtId="164" fontId="7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0" xfId="0" applyFont="1" applyFill="1" applyBorder="1"/>
    <xf numFmtId="0" fontId="0" fillId="4" borderId="0" xfId="0" applyFill="1"/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left"/>
    </xf>
    <xf numFmtId="164" fontId="7" fillId="4" borderId="0" xfId="1" applyFont="1" applyFill="1" applyBorder="1" applyAlignment="1">
      <alignment horizontal="center"/>
    </xf>
    <xf numFmtId="164" fontId="7" fillId="4" borderId="0" xfId="1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164" fontId="7" fillId="4" borderId="5" xfId="1" applyFont="1" applyFill="1" applyBorder="1" applyAlignment="1">
      <alignment horizontal="center"/>
    </xf>
    <xf numFmtId="164" fontId="7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49" fontId="10" fillId="5" borderId="6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/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4" fontId="6" fillId="4" borderId="9" xfId="1" applyFont="1" applyFill="1" applyBorder="1" applyAlignment="1">
      <alignment horizontal="left" vertical="center"/>
    </xf>
    <xf numFmtId="164" fontId="6" fillId="4" borderId="10" xfId="1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164" fontId="6" fillId="4" borderId="17" xfId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164" fontId="6" fillId="4" borderId="22" xfId="1" applyFont="1" applyFill="1" applyBorder="1" applyAlignment="1">
      <alignment horizontal="center" vertical="center"/>
    </xf>
    <xf numFmtId="164" fontId="6" fillId="4" borderId="22" xfId="1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vertical="center"/>
    </xf>
    <xf numFmtId="4" fontId="8" fillId="4" borderId="16" xfId="0" applyNumberFormat="1" applyFont="1" applyFill="1" applyBorder="1" applyAlignment="1">
      <alignment vertical="center"/>
    </xf>
    <xf numFmtId="43" fontId="8" fillId="4" borderId="9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horizontal="right" vertical="center"/>
    </xf>
    <xf numFmtId="43" fontId="8" fillId="4" borderId="16" xfId="0" applyNumberFormat="1" applyFont="1" applyFill="1" applyBorder="1" applyAlignment="1">
      <alignment vertical="center"/>
    </xf>
    <xf numFmtId="43" fontId="8" fillId="4" borderId="17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horizontal="left" vertical="center"/>
    </xf>
    <xf numFmtId="164" fontId="6" fillId="4" borderId="18" xfId="1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vertical="center"/>
    </xf>
    <xf numFmtId="164" fontId="6" fillId="4" borderId="18" xfId="1" applyFont="1" applyFill="1" applyBorder="1" applyAlignment="1">
      <alignment horizontal="left" vertical="center"/>
    </xf>
    <xf numFmtId="43" fontId="8" fillId="4" borderId="18" xfId="0" applyNumberFormat="1" applyFont="1" applyFill="1" applyBorder="1" applyAlignment="1">
      <alignment vertical="center"/>
    </xf>
    <xf numFmtId="43" fontId="8" fillId="4" borderId="19" xfId="0" applyNumberFormat="1" applyFont="1" applyFill="1" applyBorder="1" applyAlignment="1">
      <alignment vertical="center"/>
    </xf>
    <xf numFmtId="164" fontId="6" fillId="4" borderId="16" xfId="1" applyFont="1" applyFill="1" applyBorder="1" applyAlignment="1">
      <alignment horizontal="center" vertical="center"/>
    </xf>
    <xf numFmtId="43" fontId="8" fillId="4" borderId="22" xfId="0" applyNumberFormat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9" fontId="6" fillId="4" borderId="21" xfId="1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vertical="center"/>
    </xf>
    <xf numFmtId="0" fontId="6" fillId="4" borderId="2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164" fontId="6" fillId="4" borderId="9" xfId="1" applyFont="1" applyFill="1" applyBorder="1" applyAlignment="1">
      <alignment horizontal="center" vertical="center"/>
    </xf>
    <xf numFmtId="0" fontId="3" fillId="2" borderId="0" xfId="0" applyFont="1" applyFill="1"/>
    <xf numFmtId="0" fontId="8" fillId="4" borderId="25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left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0" fontId="6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164" fontId="6" fillId="4" borderId="27" xfId="1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1533526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20955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71" zoomScale="110" zoomScaleNormal="110" workbookViewId="0">
      <selection activeCell="B88" sqref="B88"/>
    </sheetView>
  </sheetViews>
  <sheetFormatPr defaultColWidth="9.140625" defaultRowHeight="20.100000000000001" customHeight="1" x14ac:dyDescent="0.25"/>
  <cols>
    <col min="2" max="2" width="39.5703125" customWidth="1"/>
    <col min="3" max="3" width="34.85546875" bestFit="1" customWidth="1"/>
    <col min="4" max="4" width="26.42578125" customWidth="1"/>
    <col min="5" max="5" width="8.140625" customWidth="1"/>
    <col min="6" max="6" width="14.28515625" customWidth="1"/>
    <col min="7" max="7" width="10.7109375" customWidth="1"/>
    <col min="8" max="8" width="10.85546875" customWidth="1"/>
    <col min="9" max="9" width="12" customWidth="1"/>
    <col min="10" max="10" width="12.5703125" customWidth="1"/>
    <col min="11" max="11" width="12.28515625" customWidth="1"/>
    <col min="12" max="12" width="13.28515625" bestFit="1" customWidth="1"/>
    <col min="13" max="13" width="9.140625" style="23"/>
  </cols>
  <sheetData>
    <row r="1" spans="1:12" ht="20.100000000000001" customHeight="1" x14ac:dyDescent="0.4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100000000000001" customHeight="1" x14ac:dyDescent="0.4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20.100000000000001" customHeight="1" x14ac:dyDescent="0.4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20.100000000000001" customHeight="1" x14ac:dyDescent="0.45">
      <c r="A4" s="112">
        <v>46143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4.25" customHeight="1" thickBot="1" x14ac:dyDescent="0.3">
      <c r="A8" s="2"/>
      <c r="B8" s="3"/>
      <c r="C8" s="4"/>
      <c r="D8" s="4"/>
      <c r="E8" s="4"/>
      <c r="F8" s="5"/>
      <c r="G8" s="110" t="s">
        <v>2</v>
      </c>
      <c r="H8" s="111"/>
      <c r="I8" s="6"/>
      <c r="J8" s="6"/>
      <c r="K8" s="6"/>
      <c r="L8" s="6"/>
    </row>
    <row r="9" spans="1:12" ht="48" customHeight="1" thickBot="1" x14ac:dyDescent="0.3">
      <c r="A9" s="7" t="s">
        <v>3</v>
      </c>
      <c r="B9" s="8" t="s">
        <v>4</v>
      </c>
      <c r="C9" s="9" t="s">
        <v>5</v>
      </c>
      <c r="D9" s="11" t="s">
        <v>85</v>
      </c>
      <c r="E9" s="7" t="s">
        <v>6</v>
      </c>
      <c r="F9" s="7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1" t="s">
        <v>13</v>
      </c>
    </row>
    <row r="10" spans="1:12" ht="20.100000000000001" customHeight="1" thickBot="1" x14ac:dyDescent="0.3">
      <c r="A10" s="12"/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13"/>
      <c r="L10" s="15"/>
    </row>
    <row r="11" spans="1:12" ht="20.100000000000001" customHeight="1" thickBot="1" x14ac:dyDescent="0.3">
      <c r="A11" s="41" t="s">
        <v>15</v>
      </c>
      <c r="B11" s="42" t="s">
        <v>16</v>
      </c>
      <c r="C11" s="42" t="s">
        <v>17</v>
      </c>
      <c r="D11" s="89" t="s">
        <v>91</v>
      </c>
      <c r="E11" s="43" t="s">
        <v>18</v>
      </c>
      <c r="F11" s="44">
        <v>110000</v>
      </c>
      <c r="G11" s="44">
        <f>+F11*2.87%</f>
        <v>3157</v>
      </c>
      <c r="H11" s="44">
        <f>+F11*3.04%</f>
        <v>3344</v>
      </c>
      <c r="I11" s="44">
        <v>14457.62</v>
      </c>
      <c r="J11" s="44">
        <v>25</v>
      </c>
      <c r="K11" s="44">
        <f>+G11+H11+I11+J11</f>
        <v>20983.620000000003</v>
      </c>
      <c r="L11" s="45">
        <f>+F11-K11</f>
        <v>89016.38</v>
      </c>
    </row>
    <row r="12" spans="1:12" ht="20.100000000000001" customHeight="1" thickBot="1" x14ac:dyDescent="0.3">
      <c r="A12" s="16"/>
      <c r="B12" s="17"/>
      <c r="C12" s="17">
        <f>+COUNTA(C11:C11)</f>
        <v>1</v>
      </c>
      <c r="D12" s="17"/>
      <c r="E12" s="18"/>
      <c r="F12" s="19">
        <f t="shared" ref="F12:L12" si="0">SUM(F11:F11)</f>
        <v>110000</v>
      </c>
      <c r="G12" s="19">
        <f t="shared" si="0"/>
        <v>3157</v>
      </c>
      <c r="H12" s="19">
        <f t="shared" si="0"/>
        <v>3344</v>
      </c>
      <c r="I12" s="19">
        <f t="shared" si="0"/>
        <v>14457.62</v>
      </c>
      <c r="J12" s="19">
        <f t="shared" si="0"/>
        <v>25</v>
      </c>
      <c r="K12" s="19">
        <f t="shared" si="0"/>
        <v>20983.620000000003</v>
      </c>
      <c r="L12" s="20">
        <f t="shared" si="0"/>
        <v>89016.38</v>
      </c>
    </row>
    <row r="13" spans="1:12" ht="20.100000000000001" customHeight="1" thickBot="1" x14ac:dyDescent="0.3">
      <c r="E13" s="21"/>
    </row>
    <row r="14" spans="1:12" ht="20.100000000000001" customHeight="1" thickBot="1" x14ac:dyDescent="0.3">
      <c r="A14" s="12"/>
      <c r="B14" s="12" t="s">
        <v>19</v>
      </c>
      <c r="C14" s="13"/>
      <c r="D14" s="13"/>
      <c r="E14" s="13"/>
      <c r="F14" s="13"/>
      <c r="G14" s="13"/>
      <c r="H14" s="13"/>
      <c r="I14" s="13"/>
      <c r="J14" s="13"/>
      <c r="K14" s="13"/>
      <c r="L14" s="15"/>
    </row>
    <row r="15" spans="1:12" ht="20.100000000000001" customHeight="1" x14ac:dyDescent="0.25">
      <c r="A15" s="41" t="s">
        <v>78</v>
      </c>
      <c r="B15" s="42" t="s">
        <v>77</v>
      </c>
      <c r="C15" s="42" t="s">
        <v>17</v>
      </c>
      <c r="D15" s="107" t="s">
        <v>91</v>
      </c>
      <c r="E15" s="59" t="s">
        <v>18</v>
      </c>
      <c r="F15" s="44">
        <v>100000</v>
      </c>
      <c r="G15" s="44">
        <f>+F15*2.87%</f>
        <v>2870</v>
      </c>
      <c r="H15" s="44">
        <f>+F15*3.04%</f>
        <v>3040</v>
      </c>
      <c r="I15" s="44">
        <v>12105.37</v>
      </c>
      <c r="J15" s="44">
        <v>5188.32</v>
      </c>
      <c r="K15" s="44">
        <f>+G15+H15+I15+J15</f>
        <v>23203.690000000002</v>
      </c>
      <c r="L15" s="45">
        <f>+F15-K15</f>
        <v>76796.31</v>
      </c>
    </row>
    <row r="16" spans="1:12" ht="20.100000000000001" customHeight="1" x14ac:dyDescent="0.25">
      <c r="A16" s="47" t="s">
        <v>21</v>
      </c>
      <c r="B16" s="48" t="s">
        <v>22</v>
      </c>
      <c r="C16" s="48" t="s">
        <v>23</v>
      </c>
      <c r="D16" s="108" t="s">
        <v>91</v>
      </c>
      <c r="E16" s="50" t="s">
        <v>20</v>
      </c>
      <c r="F16" s="51">
        <v>70000</v>
      </c>
      <c r="G16" s="51">
        <f>+F16*2.87%</f>
        <v>2009</v>
      </c>
      <c r="H16" s="51">
        <f>+F16*3.04%</f>
        <v>2128</v>
      </c>
      <c r="I16" s="51">
        <v>5368.48</v>
      </c>
      <c r="J16" s="51">
        <v>25</v>
      </c>
      <c r="K16" s="51">
        <f>+G16+H16+I16+J16</f>
        <v>9530.48</v>
      </c>
      <c r="L16" s="52">
        <f>+F16-K16</f>
        <v>60469.520000000004</v>
      </c>
    </row>
    <row r="17" spans="1:12" ht="20.100000000000001" customHeight="1" thickBot="1" x14ac:dyDescent="0.3">
      <c r="A17" s="103" t="s">
        <v>93</v>
      </c>
      <c r="B17" s="104" t="s">
        <v>89</v>
      </c>
      <c r="C17" s="104" t="s">
        <v>90</v>
      </c>
      <c r="D17" s="108" t="s">
        <v>96</v>
      </c>
      <c r="E17" s="105" t="s">
        <v>20</v>
      </c>
      <c r="F17" s="106">
        <v>45000</v>
      </c>
      <c r="G17" s="51">
        <f>+F17*2.87%</f>
        <v>1291.5</v>
      </c>
      <c r="H17" s="51">
        <f>+F17*3.04%</f>
        <v>1368</v>
      </c>
      <c r="I17" s="51">
        <v>1148.33</v>
      </c>
      <c r="J17" s="51">
        <v>25</v>
      </c>
      <c r="K17" s="51">
        <f>+G17+H17+I17+J17</f>
        <v>3832.83</v>
      </c>
      <c r="L17" s="52">
        <f>+F17-K17</f>
        <v>41167.17</v>
      </c>
    </row>
    <row r="18" spans="1:12" ht="20.100000000000001" customHeight="1" thickBot="1" x14ac:dyDescent="0.3">
      <c r="A18" s="16"/>
      <c r="B18" s="17"/>
      <c r="C18" s="17">
        <f>+COUNTA(C15:C17)</f>
        <v>3</v>
      </c>
      <c r="D18" s="17"/>
      <c r="E18" s="18"/>
      <c r="F18" s="19">
        <f t="shared" ref="F18:L18" si="1">SUM(F15:F17)</f>
        <v>215000</v>
      </c>
      <c r="G18" s="19">
        <f t="shared" si="1"/>
        <v>6170.5</v>
      </c>
      <c r="H18" s="19">
        <f t="shared" si="1"/>
        <v>6536</v>
      </c>
      <c r="I18" s="19">
        <f t="shared" si="1"/>
        <v>18622.18</v>
      </c>
      <c r="J18" s="19">
        <f t="shared" si="1"/>
        <v>5238.32</v>
      </c>
      <c r="K18" s="19">
        <f t="shared" si="1"/>
        <v>36567</v>
      </c>
      <c r="L18" s="20">
        <f t="shared" si="1"/>
        <v>178433</v>
      </c>
    </row>
    <row r="19" spans="1:12" ht="20.100000000000001" customHeight="1" thickBot="1" x14ac:dyDescent="0.3">
      <c r="E19" s="21"/>
    </row>
    <row r="20" spans="1:12" ht="20.100000000000001" customHeight="1" thickBot="1" x14ac:dyDescent="0.3">
      <c r="A20" s="12"/>
      <c r="B20" s="22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5"/>
    </row>
    <row r="21" spans="1:12" ht="20.100000000000001" customHeight="1" thickBot="1" x14ac:dyDescent="0.3">
      <c r="A21" s="57" t="s">
        <v>26</v>
      </c>
      <c r="B21" s="58" t="s">
        <v>27</v>
      </c>
      <c r="C21" s="58" t="s">
        <v>17</v>
      </c>
      <c r="D21" s="89" t="s">
        <v>91</v>
      </c>
      <c r="E21" s="59" t="s">
        <v>20</v>
      </c>
      <c r="F21" s="60">
        <v>95000</v>
      </c>
      <c r="G21" s="44">
        <f>+F21*2.87%</f>
        <v>2726.5</v>
      </c>
      <c r="H21" s="44">
        <f>+F21*3.04%</f>
        <v>2888</v>
      </c>
      <c r="I21" s="61">
        <v>10929.24</v>
      </c>
      <c r="J21" s="44">
        <v>16737.5</v>
      </c>
      <c r="K21" s="62">
        <f>+G21+H21+I21+J21</f>
        <v>33281.24</v>
      </c>
      <c r="L21" s="63">
        <f>+F21-K21</f>
        <v>61718.76</v>
      </c>
    </row>
    <row r="22" spans="1:12" ht="20.100000000000001" customHeight="1" thickBot="1" x14ac:dyDescent="0.3">
      <c r="A22" s="16"/>
      <c r="B22" s="17"/>
      <c r="C22" s="17">
        <f>+COUNTA(C20:C21)</f>
        <v>1</v>
      </c>
      <c r="D22" s="17"/>
      <c r="E22" s="18"/>
      <c r="F22" s="19">
        <f t="shared" ref="F22:K22" si="2">SUM(F21)</f>
        <v>95000</v>
      </c>
      <c r="G22" s="19">
        <f t="shared" si="2"/>
        <v>2726.5</v>
      </c>
      <c r="H22" s="19">
        <f t="shared" si="2"/>
        <v>2888</v>
      </c>
      <c r="I22" s="19">
        <f t="shared" si="2"/>
        <v>10929.24</v>
      </c>
      <c r="J22" s="19">
        <f t="shared" si="2"/>
        <v>16737.5</v>
      </c>
      <c r="K22" s="19">
        <f t="shared" si="2"/>
        <v>33281.24</v>
      </c>
      <c r="L22" s="20">
        <f>+F22-K22</f>
        <v>61718.76</v>
      </c>
    </row>
    <row r="23" spans="1:12" ht="20.100000000000001" customHeight="1" thickBo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20.100000000000001" customHeight="1" thickBot="1" x14ac:dyDescent="0.3">
      <c r="A24" s="12"/>
      <c r="B24" s="12" t="s">
        <v>28</v>
      </c>
      <c r="C24" s="13"/>
      <c r="D24" s="13"/>
      <c r="E24" s="14"/>
      <c r="F24" s="13"/>
      <c r="G24" s="13"/>
      <c r="H24" s="13"/>
      <c r="I24" s="13"/>
      <c r="J24" s="13"/>
      <c r="K24" s="13"/>
      <c r="L24" s="15"/>
    </row>
    <row r="25" spans="1:12" ht="20.100000000000001" customHeight="1" x14ac:dyDescent="0.25">
      <c r="A25" s="102" t="s">
        <v>86</v>
      </c>
      <c r="B25" s="42" t="s">
        <v>81</v>
      </c>
      <c r="C25" s="58" t="s">
        <v>17</v>
      </c>
      <c r="D25" s="91" t="s">
        <v>91</v>
      </c>
      <c r="E25" s="87" t="s">
        <v>18</v>
      </c>
      <c r="F25" s="60">
        <v>110000</v>
      </c>
      <c r="G25" s="44">
        <v>3157</v>
      </c>
      <c r="H25" s="44">
        <v>3344</v>
      </c>
      <c r="I25" s="44">
        <v>14457.62</v>
      </c>
      <c r="J25" s="44">
        <v>25</v>
      </c>
      <c r="K25" s="62">
        <f>+G25+H25+I25+J25</f>
        <v>20983.620000000003</v>
      </c>
      <c r="L25" s="62">
        <f>+F25-K25</f>
        <v>89016.38</v>
      </c>
    </row>
    <row r="26" spans="1:12" ht="20.100000000000001" customHeight="1" x14ac:dyDescent="0.25">
      <c r="A26" s="100" t="s">
        <v>29</v>
      </c>
      <c r="B26" s="99" t="s">
        <v>30</v>
      </c>
      <c r="C26" s="99" t="s">
        <v>31</v>
      </c>
      <c r="D26" s="49" t="s">
        <v>91</v>
      </c>
      <c r="E26" s="100" t="s">
        <v>20</v>
      </c>
      <c r="F26" s="61">
        <v>50000</v>
      </c>
      <c r="G26" s="51">
        <f>+F26*2.87%</f>
        <v>1435</v>
      </c>
      <c r="H26" s="51">
        <f>+F26*3.04%</f>
        <v>1520</v>
      </c>
      <c r="I26" s="51">
        <v>1854</v>
      </c>
      <c r="J26" s="51">
        <v>325</v>
      </c>
      <c r="K26" s="64">
        <f>+G26+H26+I26+J26</f>
        <v>5134</v>
      </c>
      <c r="L26" s="64">
        <f>+F26-K26</f>
        <v>44866</v>
      </c>
    </row>
    <row r="27" spans="1:12" ht="20.100000000000001" customHeight="1" x14ac:dyDescent="0.25">
      <c r="A27" s="98" t="s">
        <v>32</v>
      </c>
      <c r="B27" s="48" t="s">
        <v>33</v>
      </c>
      <c r="C27" s="48" t="s">
        <v>34</v>
      </c>
      <c r="D27" s="49" t="s">
        <v>91</v>
      </c>
      <c r="E27" s="72" t="s">
        <v>20</v>
      </c>
      <c r="F27" s="61">
        <v>50000</v>
      </c>
      <c r="G27" s="51">
        <f>+F27*2.87%</f>
        <v>1435</v>
      </c>
      <c r="H27" s="51">
        <f>+F27*3.04%</f>
        <v>1520</v>
      </c>
      <c r="I27" s="51">
        <v>1854</v>
      </c>
      <c r="J27" s="51">
        <v>225</v>
      </c>
      <c r="K27" s="64">
        <f>+G27+H27+I27+J27</f>
        <v>5034</v>
      </c>
      <c r="L27" s="64">
        <f>+F27-K27</f>
        <v>44966</v>
      </c>
    </row>
    <row r="28" spans="1:12" ht="20.100000000000001" customHeight="1" thickBot="1" x14ac:dyDescent="0.3">
      <c r="A28" s="101" t="s">
        <v>92</v>
      </c>
      <c r="B28" s="54" t="s">
        <v>87</v>
      </c>
      <c r="C28" s="54" t="s">
        <v>88</v>
      </c>
      <c r="D28" s="90" t="s">
        <v>95</v>
      </c>
      <c r="E28" s="55" t="s">
        <v>20</v>
      </c>
      <c r="F28" s="76">
        <v>48000</v>
      </c>
      <c r="G28" s="56">
        <f>+F28*2.87%</f>
        <v>1377.6</v>
      </c>
      <c r="H28" s="56">
        <f>+F28*3.04%</f>
        <v>1459.2</v>
      </c>
      <c r="I28" s="56">
        <v>1283.76</v>
      </c>
      <c r="J28" s="56">
        <v>2144.7800000000002</v>
      </c>
      <c r="K28" s="73">
        <f>+G28+H28+I28+J28</f>
        <v>6265.34</v>
      </c>
      <c r="L28" s="73">
        <f>+F28-K28</f>
        <v>41734.660000000003</v>
      </c>
    </row>
    <row r="29" spans="1:12" ht="20.100000000000001" customHeight="1" thickBot="1" x14ac:dyDescent="0.3">
      <c r="A29" s="16"/>
      <c r="B29" s="17"/>
      <c r="C29" s="17">
        <f>+COUNTA(C25:C28)</f>
        <v>4</v>
      </c>
      <c r="D29" s="17"/>
      <c r="E29" s="18"/>
      <c r="F29" s="19">
        <f t="shared" ref="F29:L29" si="3">SUM(F25:F28)</f>
        <v>258000</v>
      </c>
      <c r="G29" s="19">
        <f t="shared" si="3"/>
        <v>7404.6</v>
      </c>
      <c r="H29" s="19">
        <f t="shared" si="3"/>
        <v>7843.2</v>
      </c>
      <c r="I29" s="19">
        <f t="shared" si="3"/>
        <v>19449.38</v>
      </c>
      <c r="J29" s="19">
        <f t="shared" si="3"/>
        <v>2719.78</v>
      </c>
      <c r="K29" s="19">
        <f t="shared" si="3"/>
        <v>37416.960000000006</v>
      </c>
      <c r="L29" s="20">
        <f t="shared" si="3"/>
        <v>220583.04000000001</v>
      </c>
    </row>
    <row r="30" spans="1:12" s="23" customFormat="1" ht="20.100000000000001" customHeight="1" thickBot="1" x14ac:dyDescent="0.3">
      <c r="A30" s="24"/>
      <c r="B30" s="24"/>
      <c r="C30" s="24"/>
      <c r="D30" s="24"/>
      <c r="E30" s="28"/>
      <c r="F30" s="29"/>
      <c r="G30" s="29"/>
      <c r="H30" s="29"/>
      <c r="I30" s="29"/>
      <c r="J30" s="29"/>
      <c r="K30" s="29"/>
      <c r="L30" s="29"/>
    </row>
    <row r="31" spans="1:12" ht="20.100000000000001" customHeight="1" thickBot="1" x14ac:dyDescent="0.3">
      <c r="A31" s="12"/>
      <c r="B31" s="12" t="s">
        <v>35</v>
      </c>
      <c r="C31" s="13"/>
      <c r="D31" s="13"/>
      <c r="E31" s="14"/>
      <c r="F31" s="13"/>
      <c r="G31" s="13"/>
      <c r="H31" s="13"/>
      <c r="I31" s="13"/>
      <c r="J31" s="13"/>
      <c r="K31" s="13"/>
      <c r="L31" s="15"/>
    </row>
    <row r="32" spans="1:12" ht="20.100000000000001" customHeight="1" x14ac:dyDescent="0.25">
      <c r="A32" s="47" t="s">
        <v>36</v>
      </c>
      <c r="B32" s="48" t="s">
        <v>37</v>
      </c>
      <c r="C32" s="48" t="s">
        <v>17</v>
      </c>
      <c r="D32" s="46" t="s">
        <v>91</v>
      </c>
      <c r="E32" s="72" t="s">
        <v>18</v>
      </c>
      <c r="F32" s="51">
        <v>100000</v>
      </c>
      <c r="G32" s="51">
        <f>+F32*2.87%</f>
        <v>2870</v>
      </c>
      <c r="H32" s="51">
        <f>+F32*3.04%</f>
        <v>3040</v>
      </c>
      <c r="I32" s="44">
        <v>12105.37</v>
      </c>
      <c r="J32" s="51">
        <v>25</v>
      </c>
      <c r="K32" s="64">
        <f>+G32+H32+I32+J32</f>
        <v>18040.370000000003</v>
      </c>
      <c r="L32" s="65">
        <f>+F32-K32</f>
        <v>81959.63</v>
      </c>
    </row>
    <row r="33" spans="1:12" ht="20.100000000000001" customHeight="1" thickBot="1" x14ac:dyDescent="0.3">
      <c r="A33" s="53" t="s">
        <v>38</v>
      </c>
      <c r="B33" s="54" t="s">
        <v>73</v>
      </c>
      <c r="C33" s="54" t="s">
        <v>39</v>
      </c>
      <c r="D33" s="49" t="s">
        <v>91</v>
      </c>
      <c r="E33" s="55" t="s">
        <v>20</v>
      </c>
      <c r="F33" s="56">
        <v>30000</v>
      </c>
      <c r="G33" s="56">
        <f>+F33*2.87%</f>
        <v>861</v>
      </c>
      <c r="H33" s="56">
        <f>+F33*3.04%</f>
        <v>912</v>
      </c>
      <c r="I33" s="44">
        <v>0</v>
      </c>
      <c r="J33" s="56">
        <v>25</v>
      </c>
      <c r="K33" s="73">
        <f>+G33+H33+I33+J33</f>
        <v>1798</v>
      </c>
      <c r="L33" s="74">
        <f>+F33-K33</f>
        <v>28202</v>
      </c>
    </row>
    <row r="34" spans="1:12" ht="20.100000000000001" customHeight="1" thickBot="1" x14ac:dyDescent="0.3">
      <c r="A34" s="92"/>
      <c r="B34" s="16"/>
      <c r="C34" s="17">
        <f>+COUNTA(C32:C33)</f>
        <v>2</v>
      </c>
      <c r="D34" s="17"/>
      <c r="E34" s="18"/>
      <c r="F34" s="19">
        <f t="shared" ref="F34:L34" si="4">SUM(F32:F33)</f>
        <v>130000</v>
      </c>
      <c r="G34" s="19">
        <f t="shared" si="4"/>
        <v>3731</v>
      </c>
      <c r="H34" s="19">
        <f t="shared" si="4"/>
        <v>3952</v>
      </c>
      <c r="I34" s="19">
        <f t="shared" si="4"/>
        <v>12105.37</v>
      </c>
      <c r="J34" s="19">
        <f t="shared" si="4"/>
        <v>50</v>
      </c>
      <c r="K34" s="19">
        <f t="shared" si="4"/>
        <v>19838.370000000003</v>
      </c>
      <c r="L34" s="20">
        <f t="shared" si="4"/>
        <v>110161.63</v>
      </c>
    </row>
    <row r="35" spans="1:12" ht="20.100000000000001" customHeight="1" thickBot="1" x14ac:dyDescent="0.3"/>
    <row r="36" spans="1:12" ht="20.100000000000001" customHeight="1" thickBot="1" x14ac:dyDescent="0.3">
      <c r="A36" s="12"/>
      <c r="B36" s="22" t="s">
        <v>40</v>
      </c>
      <c r="C36" s="13"/>
      <c r="D36" s="13"/>
      <c r="E36" s="14"/>
      <c r="F36" s="13"/>
      <c r="G36" s="13"/>
      <c r="H36" s="13"/>
      <c r="I36" s="13"/>
      <c r="J36" s="13"/>
      <c r="K36" s="13"/>
      <c r="L36" s="15"/>
    </row>
    <row r="37" spans="1:12" ht="20.100000000000001" customHeight="1" thickBot="1" x14ac:dyDescent="0.3">
      <c r="A37" s="75" t="s">
        <v>41</v>
      </c>
      <c r="B37" s="54" t="s">
        <v>42</v>
      </c>
      <c r="C37" s="48" t="s">
        <v>17</v>
      </c>
      <c r="D37" s="46" t="s">
        <v>91</v>
      </c>
      <c r="E37" s="55" t="s">
        <v>20</v>
      </c>
      <c r="F37" s="56">
        <v>50000</v>
      </c>
      <c r="G37" s="56">
        <f>+F37*2.87%</f>
        <v>1435</v>
      </c>
      <c r="H37" s="56">
        <f>+F37*3.04%</f>
        <v>1520</v>
      </c>
      <c r="I37" s="76">
        <v>1854</v>
      </c>
      <c r="J37" s="56">
        <v>25</v>
      </c>
      <c r="K37" s="73">
        <f>+G37+H37+I37+J37</f>
        <v>4834</v>
      </c>
      <c r="L37" s="74">
        <f>+F37-K37</f>
        <v>45166</v>
      </c>
    </row>
    <row r="38" spans="1:12" ht="20.100000000000001" customHeight="1" thickBot="1" x14ac:dyDescent="0.3">
      <c r="A38" s="16"/>
      <c r="B38" s="17"/>
      <c r="C38" s="17">
        <f>+COUNTA(C37:C37)</f>
        <v>1</v>
      </c>
      <c r="D38" s="17"/>
      <c r="E38" s="19"/>
      <c r="F38" s="19">
        <f t="shared" ref="F38:L38" si="5">SUM(F37)</f>
        <v>50000</v>
      </c>
      <c r="G38" s="19">
        <f t="shared" si="5"/>
        <v>1435</v>
      </c>
      <c r="H38" s="19">
        <f t="shared" si="5"/>
        <v>1520</v>
      </c>
      <c r="I38" s="19">
        <f t="shared" si="5"/>
        <v>1854</v>
      </c>
      <c r="J38" s="19">
        <f t="shared" si="5"/>
        <v>25</v>
      </c>
      <c r="K38" s="19">
        <f t="shared" si="5"/>
        <v>4834</v>
      </c>
      <c r="L38" s="20">
        <f t="shared" si="5"/>
        <v>45166</v>
      </c>
    </row>
    <row r="39" spans="1:12" ht="20.100000000000001" customHeight="1" thickBot="1" x14ac:dyDescent="0.3">
      <c r="A39" s="24"/>
      <c r="E39" s="21"/>
    </row>
    <row r="40" spans="1:12" ht="20.100000000000001" customHeight="1" thickBot="1" x14ac:dyDescent="0.3">
      <c r="A40" s="12"/>
      <c r="B40" s="12" t="s">
        <v>43</v>
      </c>
      <c r="C40" s="13"/>
      <c r="D40" s="13"/>
      <c r="E40" s="14"/>
      <c r="F40" s="13"/>
      <c r="G40" s="13"/>
      <c r="H40" s="13"/>
      <c r="I40" s="13"/>
      <c r="J40" s="13"/>
      <c r="K40" s="13"/>
      <c r="L40" s="15"/>
    </row>
    <row r="41" spans="1:12" ht="20.100000000000001" customHeight="1" thickBot="1" x14ac:dyDescent="0.3">
      <c r="A41" s="57" t="s">
        <v>44</v>
      </c>
      <c r="B41" s="58" t="s">
        <v>45</v>
      </c>
      <c r="C41" s="58" t="s">
        <v>17</v>
      </c>
      <c r="D41" s="46" t="s">
        <v>91</v>
      </c>
      <c r="E41" s="59" t="s">
        <v>18</v>
      </c>
      <c r="F41" s="60">
        <v>110000</v>
      </c>
      <c r="G41" s="44">
        <f>+F41*2.87%</f>
        <v>3157</v>
      </c>
      <c r="H41" s="44">
        <f>+F41*3.04%</f>
        <v>3344</v>
      </c>
      <c r="I41" s="60">
        <v>14457.62</v>
      </c>
      <c r="J41" s="44">
        <v>25</v>
      </c>
      <c r="K41" s="62">
        <f>+G41+H41+I41+J41</f>
        <v>20983.620000000003</v>
      </c>
      <c r="L41" s="77">
        <f>+F41-K41</f>
        <v>89016.38</v>
      </c>
    </row>
    <row r="42" spans="1:12" ht="20.100000000000001" customHeight="1" thickBot="1" x14ac:dyDescent="0.3">
      <c r="A42" s="16"/>
      <c r="B42" s="17"/>
      <c r="C42" s="17">
        <f>+COUNTA(C41:C41)</f>
        <v>1</v>
      </c>
      <c r="D42" s="17"/>
      <c r="E42" s="18"/>
      <c r="F42" s="19">
        <f t="shared" ref="F42:L42" si="6">SUM(F41)</f>
        <v>110000</v>
      </c>
      <c r="G42" s="19">
        <f t="shared" si="6"/>
        <v>3157</v>
      </c>
      <c r="H42" s="19">
        <f t="shared" si="6"/>
        <v>3344</v>
      </c>
      <c r="I42" s="19">
        <f t="shared" si="6"/>
        <v>14457.62</v>
      </c>
      <c r="J42" s="19">
        <f t="shared" si="6"/>
        <v>25</v>
      </c>
      <c r="K42" s="19">
        <f t="shared" si="6"/>
        <v>20983.620000000003</v>
      </c>
      <c r="L42" s="20">
        <f t="shared" si="6"/>
        <v>89016.38</v>
      </c>
    </row>
    <row r="43" spans="1:12" s="23" customFormat="1" ht="20.100000000000001" customHeight="1" thickBot="1" x14ac:dyDescent="0.3">
      <c r="A43" s="24"/>
      <c r="B43" s="24"/>
      <c r="C43" s="24"/>
      <c r="D43" s="24"/>
      <c r="E43" s="28"/>
      <c r="F43" s="29"/>
      <c r="G43" s="29"/>
      <c r="H43" s="29"/>
      <c r="I43" s="29"/>
      <c r="J43" s="29"/>
      <c r="K43" s="29"/>
      <c r="L43" s="29"/>
    </row>
    <row r="44" spans="1:12" s="23" customFormat="1" ht="20.100000000000001" customHeight="1" thickBot="1" x14ac:dyDescent="0.3">
      <c r="A44" s="37"/>
      <c r="B44" s="37" t="s">
        <v>74</v>
      </c>
      <c r="C44" s="38"/>
      <c r="D44" s="38"/>
      <c r="E44" s="39"/>
      <c r="F44" s="38"/>
      <c r="G44" s="38"/>
      <c r="H44" s="38"/>
      <c r="I44" s="38"/>
      <c r="J44" s="38"/>
      <c r="K44" s="38"/>
      <c r="L44" s="40"/>
    </row>
    <row r="45" spans="1:12" s="23" customFormat="1" ht="20.100000000000001" customHeight="1" thickBot="1" x14ac:dyDescent="0.3">
      <c r="A45" s="78" t="s">
        <v>46</v>
      </c>
      <c r="B45" s="66" t="s">
        <v>47</v>
      </c>
      <c r="C45" s="66" t="s">
        <v>76</v>
      </c>
      <c r="D45" s="46" t="s">
        <v>91</v>
      </c>
      <c r="E45" s="67" t="s">
        <v>20</v>
      </c>
      <c r="F45" s="68">
        <v>60000</v>
      </c>
      <c r="G45" s="69">
        <f>+F45*2.87%</f>
        <v>1722</v>
      </c>
      <c r="H45" s="69">
        <f>+F45*3.04%</f>
        <v>1824</v>
      </c>
      <c r="I45" s="69">
        <v>2401.4499999999998</v>
      </c>
      <c r="J45" s="69">
        <v>6437.72</v>
      </c>
      <c r="K45" s="70">
        <f>+G45+H45+I45+J45</f>
        <v>12385.17</v>
      </c>
      <c r="L45" s="71">
        <f>+F45-K45</f>
        <v>47614.83</v>
      </c>
    </row>
    <row r="46" spans="1:12" s="23" customFormat="1" ht="20.100000000000001" customHeight="1" thickBot="1" x14ac:dyDescent="0.3">
      <c r="A46" s="16"/>
      <c r="B46" s="17"/>
      <c r="C46" s="17">
        <f>+COUNTA(C45:C45)</f>
        <v>1</v>
      </c>
      <c r="D46" s="17"/>
      <c r="E46" s="18"/>
      <c r="F46" s="19">
        <f t="shared" ref="F46:L46" si="7">SUM(F45)</f>
        <v>60000</v>
      </c>
      <c r="G46" s="19">
        <f t="shared" si="7"/>
        <v>1722</v>
      </c>
      <c r="H46" s="19">
        <f t="shared" si="7"/>
        <v>1824</v>
      </c>
      <c r="I46" s="19">
        <f t="shared" si="7"/>
        <v>2401.4499999999998</v>
      </c>
      <c r="J46" s="19">
        <f t="shared" si="7"/>
        <v>6437.72</v>
      </c>
      <c r="K46" s="19">
        <f t="shared" si="7"/>
        <v>12385.17</v>
      </c>
      <c r="L46" s="20">
        <f t="shared" si="7"/>
        <v>47614.83</v>
      </c>
    </row>
    <row r="47" spans="1:12" s="23" customFormat="1" ht="20.100000000000001" customHeight="1" thickBot="1" x14ac:dyDescent="0.3">
      <c r="A47" s="24"/>
      <c r="B47" s="24"/>
      <c r="C47" s="24"/>
      <c r="D47" s="24"/>
      <c r="E47" s="28"/>
      <c r="F47" s="29"/>
      <c r="G47" s="29"/>
      <c r="H47" s="29"/>
      <c r="I47" s="29"/>
      <c r="J47" s="29"/>
      <c r="K47" s="29"/>
      <c r="L47" s="29"/>
    </row>
    <row r="48" spans="1:12" ht="20.100000000000001" customHeight="1" thickBot="1" x14ac:dyDescent="0.3">
      <c r="A48" s="12"/>
      <c r="B48" s="22" t="s">
        <v>48</v>
      </c>
      <c r="C48" s="13"/>
      <c r="D48" s="13"/>
      <c r="E48" s="14"/>
      <c r="F48" s="13"/>
      <c r="G48" s="13"/>
      <c r="H48" s="13"/>
      <c r="I48" s="13"/>
      <c r="J48" s="13"/>
      <c r="K48" s="13"/>
      <c r="L48" s="15"/>
    </row>
    <row r="49" spans="1:12" ht="20.100000000000001" customHeight="1" thickBot="1" x14ac:dyDescent="0.3">
      <c r="A49" s="79" t="s">
        <v>49</v>
      </c>
      <c r="B49" s="54" t="s">
        <v>50</v>
      </c>
      <c r="C49" s="54" t="s">
        <v>17</v>
      </c>
      <c r="D49" s="46" t="s">
        <v>91</v>
      </c>
      <c r="E49" s="55" t="s">
        <v>18</v>
      </c>
      <c r="F49" s="56">
        <v>70000</v>
      </c>
      <c r="G49" s="56">
        <f>+F49*2.87%</f>
        <v>2009</v>
      </c>
      <c r="H49" s="56">
        <f>+F49*3.04%</f>
        <v>2128</v>
      </c>
      <c r="I49" s="76">
        <v>5368.48</v>
      </c>
      <c r="J49" s="56">
        <v>225</v>
      </c>
      <c r="K49" s="73">
        <f>+G49+H49+I49+J49</f>
        <v>9730.48</v>
      </c>
      <c r="L49" s="74">
        <f>+F49-K49</f>
        <v>60269.520000000004</v>
      </c>
    </row>
    <row r="50" spans="1:12" ht="20.100000000000001" customHeight="1" thickBot="1" x14ac:dyDescent="0.3">
      <c r="A50" s="16"/>
      <c r="B50" s="17"/>
      <c r="C50" s="17">
        <f>+COUNTA(C48:C49)</f>
        <v>1</v>
      </c>
      <c r="D50" s="17"/>
      <c r="E50" s="18"/>
      <c r="F50" s="19">
        <f>SUM(F49)</f>
        <v>70000</v>
      </c>
      <c r="G50" s="19">
        <f t="shared" ref="G50:L50" si="8">SUM(G49:G49)</f>
        <v>2009</v>
      </c>
      <c r="H50" s="19">
        <f t="shared" si="8"/>
        <v>2128</v>
      </c>
      <c r="I50" s="19">
        <f t="shared" si="8"/>
        <v>5368.48</v>
      </c>
      <c r="J50" s="19">
        <f t="shared" si="8"/>
        <v>225</v>
      </c>
      <c r="K50" s="19">
        <f t="shared" si="8"/>
        <v>9730.48</v>
      </c>
      <c r="L50" s="20">
        <f t="shared" si="8"/>
        <v>60269.520000000004</v>
      </c>
    </row>
    <row r="51" spans="1:12" ht="20.100000000000001" customHeight="1" thickBot="1" x14ac:dyDescent="0.3">
      <c r="A51" s="25"/>
      <c r="B51" s="25"/>
      <c r="C51" s="25"/>
      <c r="D51" s="25"/>
      <c r="E51" s="26"/>
      <c r="F51" s="27"/>
      <c r="G51" s="27"/>
      <c r="H51" s="27"/>
      <c r="I51" s="27"/>
      <c r="J51" s="27"/>
      <c r="K51" s="27"/>
      <c r="L51" s="27"/>
    </row>
    <row r="52" spans="1:12" ht="20.100000000000001" customHeight="1" thickBot="1" x14ac:dyDescent="0.3">
      <c r="A52" s="12"/>
      <c r="B52" s="22" t="s">
        <v>80</v>
      </c>
      <c r="C52" s="13"/>
      <c r="D52" s="13"/>
      <c r="E52" s="14"/>
      <c r="F52" s="13"/>
      <c r="G52" s="13"/>
      <c r="H52" s="13"/>
      <c r="I52" s="13"/>
      <c r="J52" s="13"/>
      <c r="K52" s="13"/>
      <c r="L52" s="15"/>
    </row>
    <row r="53" spans="1:12" ht="20.100000000000001" customHeight="1" thickBot="1" x14ac:dyDescent="0.3">
      <c r="A53" s="57" t="s">
        <v>52</v>
      </c>
      <c r="B53" s="58" t="s">
        <v>53</v>
      </c>
      <c r="C53" s="54" t="s">
        <v>17</v>
      </c>
      <c r="D53" s="46" t="s">
        <v>94</v>
      </c>
      <c r="E53" s="80" t="s">
        <v>18</v>
      </c>
      <c r="F53" s="60">
        <v>70000</v>
      </c>
      <c r="G53" s="44">
        <f>+F53*2.87%</f>
        <v>2009</v>
      </c>
      <c r="H53" s="44">
        <f>+F53*3.04%</f>
        <v>2128</v>
      </c>
      <c r="I53" s="60">
        <v>5368.48</v>
      </c>
      <c r="J53" s="44">
        <v>25</v>
      </c>
      <c r="K53" s="62">
        <f>+G53+H53+I53+J53</f>
        <v>9530.48</v>
      </c>
      <c r="L53" s="77">
        <f>+F53-K53</f>
        <v>60469.520000000004</v>
      </c>
    </row>
    <row r="54" spans="1:12" ht="20.100000000000001" customHeight="1" thickBot="1" x14ac:dyDescent="0.3">
      <c r="A54" s="16"/>
      <c r="B54" s="17"/>
      <c r="C54" s="17">
        <f>+COUNTA(C52:C53)</f>
        <v>1</v>
      </c>
      <c r="D54" s="17"/>
      <c r="E54" s="18"/>
      <c r="F54" s="19">
        <f>SUM(F53)</f>
        <v>70000</v>
      </c>
      <c r="G54" s="19">
        <f t="shared" ref="G54:L54" si="9">SUM(G53)</f>
        <v>2009</v>
      </c>
      <c r="H54" s="19">
        <f t="shared" si="9"/>
        <v>2128</v>
      </c>
      <c r="I54" s="19">
        <f t="shared" si="9"/>
        <v>5368.48</v>
      </c>
      <c r="J54" s="19">
        <f t="shared" si="9"/>
        <v>25</v>
      </c>
      <c r="K54" s="19">
        <f t="shared" si="9"/>
        <v>9530.48</v>
      </c>
      <c r="L54" s="19">
        <f t="shared" si="9"/>
        <v>60469.520000000004</v>
      </c>
    </row>
    <row r="55" spans="1:12" ht="20.100000000000001" customHeight="1" thickBot="1" x14ac:dyDescent="0.3">
      <c r="A55" s="25"/>
      <c r="B55" s="25"/>
      <c r="C55" s="25"/>
      <c r="D55" s="25"/>
      <c r="E55" s="26"/>
      <c r="F55" s="27"/>
      <c r="G55" s="27"/>
      <c r="H55" s="27"/>
      <c r="I55" s="27"/>
      <c r="J55" s="27"/>
      <c r="K55" s="27"/>
      <c r="L55" s="27"/>
    </row>
    <row r="56" spans="1:12" ht="20.100000000000001" customHeight="1" thickBot="1" x14ac:dyDescent="0.3">
      <c r="A56" s="12"/>
      <c r="B56" s="12" t="s">
        <v>51</v>
      </c>
      <c r="C56" s="13"/>
      <c r="D56" s="13"/>
      <c r="E56" s="14"/>
      <c r="F56" s="13"/>
      <c r="G56" s="13"/>
      <c r="H56" s="13"/>
      <c r="I56" s="13"/>
      <c r="J56" s="13"/>
      <c r="K56" s="13"/>
      <c r="L56" s="15"/>
    </row>
    <row r="57" spans="1:12" ht="20.100000000000001" customHeight="1" thickBot="1" x14ac:dyDescent="0.3">
      <c r="A57" s="81" t="s">
        <v>54</v>
      </c>
      <c r="B57" s="48" t="s">
        <v>55</v>
      </c>
      <c r="C57" s="48" t="s">
        <v>75</v>
      </c>
      <c r="D57" s="46" t="s">
        <v>91</v>
      </c>
      <c r="E57" s="72" t="s">
        <v>20</v>
      </c>
      <c r="F57" s="51">
        <v>40000</v>
      </c>
      <c r="G57" s="51">
        <f>+F57*2.87%</f>
        <v>1148</v>
      </c>
      <c r="H57" s="51">
        <f>+F57*3.04%</f>
        <v>1216</v>
      </c>
      <c r="I57" s="61">
        <v>442.65</v>
      </c>
      <c r="J57" s="51">
        <v>25</v>
      </c>
      <c r="K57" s="64">
        <v>2831.65</v>
      </c>
      <c r="L57" s="65">
        <f>+F57-K57</f>
        <v>37168.35</v>
      </c>
    </row>
    <row r="58" spans="1:12" ht="20.100000000000001" customHeight="1" thickBot="1" x14ac:dyDescent="0.3">
      <c r="A58" s="16"/>
      <c r="B58" s="17"/>
      <c r="C58" s="17">
        <f>+COUNTA(C57)</f>
        <v>1</v>
      </c>
      <c r="D58" s="17"/>
      <c r="E58" s="18"/>
      <c r="F58" s="19">
        <f>SUM(F57)</f>
        <v>40000</v>
      </c>
      <c r="G58" s="19">
        <f t="shared" ref="G58:K58" si="10">SUM(G57)</f>
        <v>1148</v>
      </c>
      <c r="H58" s="19">
        <f t="shared" si="10"/>
        <v>1216</v>
      </c>
      <c r="I58" s="19">
        <f t="shared" si="10"/>
        <v>442.65</v>
      </c>
      <c r="J58" s="19">
        <f t="shared" si="10"/>
        <v>25</v>
      </c>
      <c r="K58" s="19">
        <f t="shared" si="10"/>
        <v>2831.65</v>
      </c>
      <c r="L58" s="19">
        <f>SUM(L57)</f>
        <v>37168.35</v>
      </c>
    </row>
    <row r="59" spans="1:12" ht="20.100000000000001" customHeight="1" thickBot="1" x14ac:dyDescent="0.3">
      <c r="A59" s="30"/>
      <c r="B59" s="31"/>
      <c r="C59" s="30"/>
      <c r="D59" s="30"/>
      <c r="E59" s="32"/>
      <c r="F59" s="33"/>
      <c r="G59" s="33"/>
      <c r="H59" s="33"/>
      <c r="I59" s="33"/>
      <c r="J59" s="33"/>
      <c r="K59" s="33"/>
      <c r="L59" s="33"/>
    </row>
    <row r="60" spans="1:12" ht="20.100000000000001" customHeight="1" thickBot="1" x14ac:dyDescent="0.3">
      <c r="A60" s="12"/>
      <c r="B60" s="22" t="s">
        <v>56</v>
      </c>
      <c r="C60" s="13"/>
      <c r="D60" s="13"/>
      <c r="E60" s="14"/>
      <c r="F60" s="13"/>
      <c r="G60" s="13"/>
      <c r="H60" s="13"/>
      <c r="I60" s="13"/>
      <c r="J60" s="13"/>
      <c r="K60" s="13"/>
      <c r="L60" s="15"/>
    </row>
    <row r="61" spans="1:12" ht="20.100000000000001" customHeight="1" thickBot="1" x14ac:dyDescent="0.3">
      <c r="A61" s="53" t="s">
        <v>57</v>
      </c>
      <c r="B61" s="54" t="s">
        <v>58</v>
      </c>
      <c r="C61" s="54" t="s">
        <v>59</v>
      </c>
      <c r="D61" s="46" t="s">
        <v>91</v>
      </c>
      <c r="E61" s="55" t="s">
        <v>20</v>
      </c>
      <c r="F61" s="56">
        <v>45000</v>
      </c>
      <c r="G61" s="56">
        <f>+F61*2.87%</f>
        <v>1291.5</v>
      </c>
      <c r="H61" s="56">
        <f>+F61*3.04%</f>
        <v>1368</v>
      </c>
      <c r="I61" s="76">
        <v>1148.33</v>
      </c>
      <c r="J61" s="56">
        <v>2169.6999999999998</v>
      </c>
      <c r="K61" s="73">
        <f>+G61+H61+I61+J61</f>
        <v>5977.53</v>
      </c>
      <c r="L61" s="74">
        <f>+F61-K61</f>
        <v>39022.47</v>
      </c>
    </row>
    <row r="62" spans="1:12" ht="20.100000000000001" customHeight="1" thickBot="1" x14ac:dyDescent="0.3">
      <c r="A62" s="16"/>
      <c r="B62" s="17"/>
      <c r="C62" s="17">
        <f>+COUNTA(C60:C61)</f>
        <v>1</v>
      </c>
      <c r="D62" s="17"/>
      <c r="E62" s="18"/>
      <c r="F62" s="19">
        <f>+F61</f>
        <v>45000</v>
      </c>
      <c r="G62" s="19">
        <f>+G61</f>
        <v>1291.5</v>
      </c>
      <c r="H62" s="19">
        <f>SUM(H61)</f>
        <v>1368</v>
      </c>
      <c r="I62" s="19">
        <f>+I61</f>
        <v>1148.33</v>
      </c>
      <c r="J62" s="19">
        <f>SUM(J61)</f>
        <v>2169.6999999999998</v>
      </c>
      <c r="K62" s="19">
        <f>SUM(K61)</f>
        <v>5977.53</v>
      </c>
      <c r="L62" s="20">
        <f>SUM(L61)</f>
        <v>39022.47</v>
      </c>
    </row>
    <row r="63" spans="1:12" s="23" customFormat="1" ht="20.100000000000001" customHeight="1" thickBot="1" x14ac:dyDescent="0.3">
      <c r="A63" s="24"/>
      <c r="B63" s="24"/>
      <c r="C63" s="24"/>
      <c r="D63" s="24"/>
      <c r="E63" s="28"/>
      <c r="F63" s="29"/>
      <c r="G63" s="29"/>
      <c r="H63" s="29"/>
      <c r="I63" s="29"/>
      <c r="J63" s="29"/>
      <c r="K63" s="29"/>
      <c r="L63" s="29"/>
    </row>
    <row r="64" spans="1:12" ht="20.100000000000001" customHeight="1" thickBot="1" x14ac:dyDescent="0.3">
      <c r="A64" s="12"/>
      <c r="B64" s="22" t="s">
        <v>79</v>
      </c>
      <c r="C64" s="13"/>
      <c r="D64" s="13"/>
      <c r="E64" s="14"/>
      <c r="F64" s="13"/>
      <c r="G64" s="13"/>
      <c r="H64" s="13"/>
      <c r="I64" s="13"/>
      <c r="J64" s="13"/>
      <c r="K64" s="13"/>
      <c r="L64" s="15"/>
    </row>
    <row r="65" spans="1:12" ht="20.100000000000001" customHeight="1" thickBot="1" x14ac:dyDescent="0.3">
      <c r="A65" s="53" t="s">
        <v>60</v>
      </c>
      <c r="B65" s="54" t="s">
        <v>61</v>
      </c>
      <c r="C65" s="54" t="s">
        <v>17</v>
      </c>
      <c r="D65" s="46" t="s">
        <v>95</v>
      </c>
      <c r="E65" s="55" t="s">
        <v>20</v>
      </c>
      <c r="F65" s="56">
        <v>40000</v>
      </c>
      <c r="G65" s="56">
        <f>+F65*2.87%</f>
        <v>1148</v>
      </c>
      <c r="H65" s="56">
        <f>+F65*3.04%</f>
        <v>1216</v>
      </c>
      <c r="I65" s="76">
        <v>442.65</v>
      </c>
      <c r="J65" s="56">
        <v>325</v>
      </c>
      <c r="K65" s="73">
        <f>+G65+H65+I65+J65</f>
        <v>3131.65</v>
      </c>
      <c r="L65" s="74">
        <f>+F65-K65</f>
        <v>36868.35</v>
      </c>
    </row>
    <row r="66" spans="1:12" ht="20.100000000000001" customHeight="1" thickBot="1" x14ac:dyDescent="0.3">
      <c r="A66" s="16"/>
      <c r="B66" s="17"/>
      <c r="C66" s="17">
        <f>+COUNTA(C64:C65)</f>
        <v>1</v>
      </c>
      <c r="D66" s="17"/>
      <c r="E66" s="18"/>
      <c r="F66" s="19">
        <f>+F65</f>
        <v>40000</v>
      </c>
      <c r="G66" s="19">
        <f>+G65</f>
        <v>1148</v>
      </c>
      <c r="H66" s="19">
        <f>SUM(H65)</f>
        <v>1216</v>
      </c>
      <c r="I66" s="19">
        <f>+I65</f>
        <v>442.65</v>
      </c>
      <c r="J66" s="19">
        <f>SUM(J65)</f>
        <v>325</v>
      </c>
      <c r="K66" s="19">
        <f>SUM(K65)</f>
        <v>3131.65</v>
      </c>
      <c r="L66" s="20">
        <f>SUM(L65)</f>
        <v>36868.35</v>
      </c>
    </row>
    <row r="67" spans="1:12" s="23" customFormat="1" ht="20.100000000000001" customHeight="1" thickBot="1" x14ac:dyDescent="0.3">
      <c r="A67" s="24"/>
      <c r="B67" s="24"/>
      <c r="C67" s="24"/>
      <c r="D67" s="24"/>
      <c r="E67" s="28"/>
      <c r="F67" s="29"/>
      <c r="G67" s="29"/>
      <c r="H67" s="29"/>
      <c r="I67" s="29"/>
      <c r="J67" s="29"/>
      <c r="K67" s="29"/>
      <c r="L67" s="29"/>
    </row>
    <row r="68" spans="1:12" s="23" customFormat="1" ht="20.100000000000001" customHeight="1" thickBot="1" x14ac:dyDescent="0.3">
      <c r="A68" s="37"/>
      <c r="B68" s="37" t="s">
        <v>82</v>
      </c>
      <c r="C68" s="38"/>
      <c r="D68" s="39"/>
      <c r="E68" s="39"/>
      <c r="F68" s="38"/>
      <c r="G68" s="38"/>
      <c r="H68" s="38"/>
      <c r="I68" s="38"/>
      <c r="J68" s="38"/>
      <c r="K68" s="38"/>
      <c r="L68" s="40"/>
    </row>
    <row r="69" spans="1:12" s="23" customFormat="1" ht="20.100000000000001" customHeight="1" thickBot="1" x14ac:dyDescent="0.3">
      <c r="A69" s="93" t="s">
        <v>24</v>
      </c>
      <c r="B69" s="94" t="s">
        <v>83</v>
      </c>
      <c r="C69" s="94" t="s">
        <v>84</v>
      </c>
      <c r="D69" s="91" t="s">
        <v>91</v>
      </c>
      <c r="E69" s="95" t="s">
        <v>20</v>
      </c>
      <c r="F69" s="96">
        <v>40000</v>
      </c>
      <c r="G69" s="96">
        <f>+F69*2.87%</f>
        <v>1148</v>
      </c>
      <c r="H69" s="96">
        <f>+F69*3.04%</f>
        <v>1216</v>
      </c>
      <c r="I69" s="96">
        <v>442.65</v>
      </c>
      <c r="J69" s="96">
        <v>25</v>
      </c>
      <c r="K69" s="96">
        <f>+G69+H69+I69+J69</f>
        <v>2831.65</v>
      </c>
      <c r="L69" s="97">
        <f>+F69-K69</f>
        <v>37168.35</v>
      </c>
    </row>
    <row r="70" spans="1:12" s="23" customFormat="1" ht="20.100000000000001" customHeight="1" thickBot="1" x14ac:dyDescent="0.3">
      <c r="A70" s="16"/>
      <c r="B70" s="17"/>
      <c r="C70" s="17">
        <f>+COUNTA(C69:C69)</f>
        <v>1</v>
      </c>
      <c r="D70" s="17"/>
      <c r="E70" s="18"/>
      <c r="F70" s="19">
        <f t="shared" ref="F70:L70" si="11">SUM(F69:F69)</f>
        <v>40000</v>
      </c>
      <c r="G70" s="19">
        <f t="shared" si="11"/>
        <v>1148</v>
      </c>
      <c r="H70" s="19">
        <f t="shared" si="11"/>
        <v>1216</v>
      </c>
      <c r="I70" s="19">
        <f t="shared" si="11"/>
        <v>442.65</v>
      </c>
      <c r="J70" s="19">
        <f t="shared" si="11"/>
        <v>25</v>
      </c>
      <c r="K70" s="19">
        <f t="shared" si="11"/>
        <v>2831.65</v>
      </c>
      <c r="L70" s="20">
        <f t="shared" si="11"/>
        <v>37168.35</v>
      </c>
    </row>
    <row r="71" spans="1:12" s="23" customFormat="1" ht="20.100000000000001" customHeight="1" thickBot="1" x14ac:dyDescent="0.3">
      <c r="A71" s="24"/>
      <c r="B71" s="24"/>
      <c r="C71" s="24"/>
      <c r="D71" s="24"/>
      <c r="E71" s="28"/>
      <c r="F71" s="29"/>
      <c r="G71" s="29"/>
      <c r="H71" s="29"/>
      <c r="I71" s="29"/>
      <c r="J71" s="29"/>
      <c r="K71" s="29"/>
      <c r="L71" s="29"/>
    </row>
    <row r="72" spans="1:12" ht="20.100000000000001" customHeight="1" thickBot="1" x14ac:dyDescent="0.3">
      <c r="A72" s="34"/>
      <c r="B72" s="34" t="s">
        <v>62</v>
      </c>
      <c r="C72" s="35"/>
      <c r="D72" s="35"/>
      <c r="E72" s="35"/>
      <c r="F72" s="35"/>
      <c r="G72" s="35"/>
      <c r="H72" s="35"/>
      <c r="I72" s="35"/>
      <c r="J72" s="35"/>
      <c r="K72" s="35"/>
      <c r="L72" s="36"/>
    </row>
    <row r="73" spans="1:12" ht="20.100000000000001" customHeight="1" x14ac:dyDescent="0.25">
      <c r="A73" s="57" t="s">
        <v>63</v>
      </c>
      <c r="B73" s="58" t="s">
        <v>64</v>
      </c>
      <c r="C73" s="58" t="s">
        <v>17</v>
      </c>
      <c r="D73" s="46" t="s">
        <v>91</v>
      </c>
      <c r="E73" s="59" t="s">
        <v>18</v>
      </c>
      <c r="F73" s="60">
        <v>100000</v>
      </c>
      <c r="G73" s="44">
        <f>+F73*2.87%</f>
        <v>2870</v>
      </c>
      <c r="H73" s="44">
        <f>+F73*3.04%</f>
        <v>3040</v>
      </c>
      <c r="I73" s="60">
        <v>12105.37</v>
      </c>
      <c r="J73" s="44">
        <v>1969.7</v>
      </c>
      <c r="K73" s="62">
        <f>+G73+H73+I73+J73</f>
        <v>19985.070000000003</v>
      </c>
      <c r="L73" s="77">
        <f>+F73-K73</f>
        <v>80014.929999999993</v>
      </c>
    </row>
    <row r="74" spans="1:12" ht="20.100000000000001" customHeight="1" thickBot="1" x14ac:dyDescent="0.3">
      <c r="A74" s="82" t="s">
        <v>65</v>
      </c>
      <c r="B74" s="83" t="s">
        <v>66</v>
      </c>
      <c r="C74" s="84" t="s">
        <v>67</v>
      </c>
      <c r="D74" s="49" t="s">
        <v>91</v>
      </c>
      <c r="E74" s="85" t="s">
        <v>20</v>
      </c>
      <c r="F74" s="76">
        <v>50000</v>
      </c>
      <c r="G74" s="56">
        <f>+F74*2.87%</f>
        <v>1435</v>
      </c>
      <c r="H74" s="56">
        <f>+F74*3.04%</f>
        <v>1520</v>
      </c>
      <c r="I74" s="76">
        <v>1854</v>
      </c>
      <c r="J74" s="56">
        <v>225</v>
      </c>
      <c r="K74" s="73">
        <f>+G74+H74+I74+J74</f>
        <v>5034</v>
      </c>
      <c r="L74" s="74">
        <f>+F74-K74</f>
        <v>44966</v>
      </c>
    </row>
    <row r="75" spans="1:12" ht="20.100000000000001" customHeight="1" thickBot="1" x14ac:dyDescent="0.3">
      <c r="A75" s="16"/>
      <c r="B75" s="17"/>
      <c r="C75" s="17">
        <f>+COUNTA(C73:C74)</f>
        <v>2</v>
      </c>
      <c r="D75" s="17"/>
      <c r="E75" s="18"/>
      <c r="F75" s="19">
        <f t="shared" ref="F75:L75" si="12">SUM(F73:F74)</f>
        <v>150000</v>
      </c>
      <c r="G75" s="19">
        <f t="shared" si="12"/>
        <v>4305</v>
      </c>
      <c r="H75" s="19">
        <f t="shared" si="12"/>
        <v>4560</v>
      </c>
      <c r="I75" s="19">
        <f t="shared" si="12"/>
        <v>13959.37</v>
      </c>
      <c r="J75" s="19">
        <f t="shared" si="12"/>
        <v>2194.6999999999998</v>
      </c>
      <c r="K75" s="19">
        <f t="shared" si="12"/>
        <v>25019.070000000003</v>
      </c>
      <c r="L75" s="20">
        <f t="shared" si="12"/>
        <v>124980.93</v>
      </c>
    </row>
    <row r="76" spans="1:12" s="23" customFormat="1" ht="20.100000000000001" customHeight="1" thickBot="1" x14ac:dyDescent="0.3">
      <c r="A76" s="24"/>
      <c r="B76" s="24"/>
      <c r="C76" s="24"/>
      <c r="D76" s="24"/>
      <c r="E76" s="28"/>
      <c r="F76" s="29"/>
      <c r="G76" s="29"/>
      <c r="H76" s="29"/>
      <c r="I76" s="29"/>
      <c r="J76" s="29"/>
      <c r="K76" s="29"/>
      <c r="L76" s="29"/>
    </row>
    <row r="77" spans="1:12" ht="20.100000000000001" customHeight="1" thickBot="1" x14ac:dyDescent="0.3">
      <c r="A77" s="12"/>
      <c r="B77" s="12" t="s">
        <v>68</v>
      </c>
      <c r="C77" s="13"/>
      <c r="D77" s="13"/>
      <c r="E77" s="14"/>
      <c r="F77" s="13"/>
      <c r="G77" s="13"/>
      <c r="H77" s="13"/>
      <c r="I77" s="13"/>
      <c r="J77" s="13"/>
      <c r="K77" s="13"/>
      <c r="L77" s="15"/>
    </row>
    <row r="78" spans="1:12" ht="20.100000000000001" customHeight="1" x14ac:dyDescent="0.25">
      <c r="A78" s="86" t="s">
        <v>69</v>
      </c>
      <c r="B78" s="42" t="s">
        <v>70</v>
      </c>
      <c r="C78" s="42" t="s">
        <v>17</v>
      </c>
      <c r="D78" s="46" t="s">
        <v>91</v>
      </c>
      <c r="E78" s="87" t="s">
        <v>20</v>
      </c>
      <c r="F78" s="44">
        <v>35000</v>
      </c>
      <c r="G78" s="51">
        <f>+F78*2.87%</f>
        <v>1004.5</v>
      </c>
      <c r="H78" s="51">
        <f>+F78*3.04%</f>
        <v>1064</v>
      </c>
      <c r="I78" s="61">
        <v>0</v>
      </c>
      <c r="J78" s="51">
        <v>25</v>
      </c>
      <c r="K78" s="64">
        <f>+G78+H78+I78+J78</f>
        <v>2093.5</v>
      </c>
      <c r="L78" s="65">
        <f>+F78-K78</f>
        <v>32906.5</v>
      </c>
    </row>
    <row r="79" spans="1:12" ht="20.100000000000001" customHeight="1" thickBot="1" x14ac:dyDescent="0.3">
      <c r="A79" s="81" t="s">
        <v>71</v>
      </c>
      <c r="B79" s="48" t="s">
        <v>72</v>
      </c>
      <c r="C79" s="48" t="s">
        <v>17</v>
      </c>
      <c r="D79" s="49" t="s">
        <v>91</v>
      </c>
      <c r="E79" s="72" t="s">
        <v>18</v>
      </c>
      <c r="F79" s="51">
        <v>35000</v>
      </c>
      <c r="G79" s="51">
        <f>+F79*2.87%</f>
        <v>1004.5</v>
      </c>
      <c r="H79" s="51">
        <f>+F79*3.04%</f>
        <v>1064</v>
      </c>
      <c r="I79" s="61">
        <v>0</v>
      </c>
      <c r="J79" s="51">
        <v>25</v>
      </c>
      <c r="K79" s="64">
        <f>+G79+H79+I79+J79</f>
        <v>2093.5</v>
      </c>
      <c r="L79" s="65">
        <f>+F79-K79</f>
        <v>32906.5</v>
      </c>
    </row>
    <row r="80" spans="1:12" ht="20.100000000000001" customHeight="1" thickBot="1" x14ac:dyDescent="0.3">
      <c r="A80" s="16"/>
      <c r="B80" s="17"/>
      <c r="C80" s="17">
        <f>+COUNTA(C78:C79)</f>
        <v>2</v>
      </c>
      <c r="D80" s="17"/>
      <c r="E80" s="18"/>
      <c r="F80" s="19">
        <f>SUM(F78:F79)</f>
        <v>70000</v>
      </c>
      <c r="G80" s="19">
        <f t="shared" ref="G80:L80" si="13">SUM(G78:G79)</f>
        <v>2009</v>
      </c>
      <c r="H80" s="19">
        <f t="shared" si="13"/>
        <v>2128</v>
      </c>
      <c r="I80" s="19">
        <f t="shared" si="13"/>
        <v>0</v>
      </c>
      <c r="J80" s="19">
        <f t="shared" si="13"/>
        <v>50</v>
      </c>
      <c r="K80" s="19">
        <f t="shared" si="13"/>
        <v>4187</v>
      </c>
      <c r="L80" s="20">
        <f t="shared" si="13"/>
        <v>65813</v>
      </c>
    </row>
  </sheetData>
  <mergeCells count="4">
    <mergeCell ref="A2:L2"/>
    <mergeCell ref="A3:L3"/>
    <mergeCell ref="G8:H8"/>
    <mergeCell ref="A4:L4"/>
  </mergeCells>
  <phoneticPr fontId="12" type="noConversion"/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CARACTER TEMP.MAYO  2026</vt:lpstr>
      <vt:lpstr>'CARACTER TEMP.MAYO 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2026-06-01T15:02:46Z</cp:lastPrinted>
  <dcterms:created xsi:type="dcterms:W3CDTF">2015-06-05T18:17:20Z</dcterms:created>
  <dcterms:modified xsi:type="dcterms:W3CDTF">2026-06-01T15:04:38Z</dcterms:modified>
</cp:coreProperties>
</file>