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nphurd-my.sharepoint.com/personal/mdiaz_bnphu_gob_do/Documents/Desktop/DOCUMENTOS MIOSOTY DIAZ/2026/TRANSPARENCIA 2026/JUNIO/"/>
    </mc:Choice>
  </mc:AlternateContent>
  <xr:revisionPtr revIDLastSave="923" documentId="13_ncr:1_{6F1EF9DA-0EE0-46D5-A1C9-6CA74757142E}" xr6:coauthVersionLast="47" xr6:coauthVersionMax="47" xr10:uidLastSave="{90730EB7-CB5B-48B8-8C3B-EC907A661C1C}"/>
  <bookViews>
    <workbookView xWindow="-120" yWindow="-120" windowWidth="29040" windowHeight="15720" xr2:uid="{00000000-000D-0000-FFFF-FFFF00000000}"/>
  </bookViews>
  <sheets>
    <sheet name="FIJO JUNIO 2026" sheetId="1" r:id="rId1"/>
  </sheets>
  <definedNames>
    <definedName name="_xlnm.Print_Area" localSheetId="0">'FIJO JUNIO 2026'!$A$1:$L$296</definedName>
    <definedName name="_xlnm.Print_Titles" localSheetId="0">'FIJO JUNIO 2026'!$7:$8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4" i="1" l="1"/>
  <c r="C124" i="1"/>
  <c r="C21" i="1"/>
  <c r="G101" i="1"/>
  <c r="H101" i="1"/>
  <c r="C117" i="1"/>
  <c r="J21" i="1"/>
  <c r="I21" i="1"/>
  <c r="F21" i="1"/>
  <c r="G12" i="1"/>
  <c r="H12" i="1"/>
  <c r="K101" i="1" l="1"/>
  <c r="K12" i="1"/>
  <c r="L12" i="1" s="1"/>
  <c r="C282" i="1" l="1"/>
  <c r="J282" i="1"/>
  <c r="I282" i="1"/>
  <c r="F282" i="1"/>
  <c r="G281" i="1"/>
  <c r="H281" i="1"/>
  <c r="J267" i="1"/>
  <c r="F267" i="1"/>
  <c r="C267" i="1"/>
  <c r="C227" i="1"/>
  <c r="C244" i="1"/>
  <c r="C191" i="1"/>
  <c r="J117" i="1"/>
  <c r="F117" i="1"/>
  <c r="C60" i="1"/>
  <c r="K281" i="1" l="1"/>
  <c r="L281" i="1" s="1"/>
  <c r="C259" i="1"/>
  <c r="C219" i="1"/>
  <c r="J259" i="1"/>
  <c r="G113" i="1"/>
  <c r="H113" i="1"/>
  <c r="K113" i="1" l="1"/>
  <c r="L113" i="1" s="1"/>
  <c r="G116" i="1"/>
  <c r="H116" i="1"/>
  <c r="J45" i="1"/>
  <c r="F45" i="1"/>
  <c r="K116" i="1" l="1"/>
  <c r="L116" i="1" s="1"/>
  <c r="C237" i="1"/>
  <c r="J92" i="1"/>
  <c r="G152" i="1" l="1"/>
  <c r="G155" i="1"/>
  <c r="G154" i="1"/>
  <c r="J219" i="1"/>
  <c r="I219" i="1"/>
  <c r="F219" i="1"/>
  <c r="G111" i="1"/>
  <c r="H111" i="1"/>
  <c r="C52" i="1"/>
  <c r="I227" i="1"/>
  <c r="J227" i="1"/>
  <c r="F227" i="1"/>
  <c r="G226" i="1"/>
  <c r="H226" i="1"/>
  <c r="H85" i="1"/>
  <c r="G190" i="1"/>
  <c r="H190" i="1"/>
  <c r="I191" i="1"/>
  <c r="J191" i="1"/>
  <c r="F191" i="1"/>
  <c r="G217" i="1"/>
  <c r="H217" i="1"/>
  <c r="I244" i="1"/>
  <c r="J244" i="1"/>
  <c r="F244" i="1"/>
  <c r="I140" i="1"/>
  <c r="J140" i="1"/>
  <c r="F140" i="1"/>
  <c r="C140" i="1"/>
  <c r="F292" i="1"/>
  <c r="C292" i="1"/>
  <c r="K226" i="1" l="1"/>
  <c r="K111" i="1"/>
  <c r="L111" i="1" s="1"/>
  <c r="K190" i="1"/>
  <c r="K217" i="1"/>
  <c r="G112" i="1"/>
  <c r="H112" i="1"/>
  <c r="G139" i="1"/>
  <c r="H139" i="1"/>
  <c r="K112" i="1" l="1"/>
  <c r="L112" i="1" s="1"/>
  <c r="K139" i="1"/>
  <c r="L139" i="1" s="1"/>
  <c r="H96" i="1"/>
  <c r="G96" i="1"/>
  <c r="K96" i="1" l="1"/>
  <c r="L96" i="1" s="1"/>
  <c r="G13" i="1" l="1"/>
  <c r="H13" i="1"/>
  <c r="C39" i="1"/>
  <c r="I39" i="1"/>
  <c r="J39" i="1"/>
  <c r="F39" i="1"/>
  <c r="K13" i="1" l="1"/>
  <c r="L13" i="1" s="1"/>
  <c r="G38" i="1"/>
  <c r="H38" i="1"/>
  <c r="G279" i="1"/>
  <c r="H279" i="1"/>
  <c r="J174" i="1"/>
  <c r="F174" i="1"/>
  <c r="K279" i="1" l="1"/>
  <c r="K38" i="1"/>
  <c r="L38" i="1" s="1"/>
  <c r="J131" i="1"/>
  <c r="I131" i="1"/>
  <c r="F131" i="1"/>
  <c r="G130" i="1"/>
  <c r="H130" i="1"/>
  <c r="L279" i="1" l="1"/>
  <c r="K130" i="1"/>
  <c r="L130" i="1" s="1"/>
  <c r="C131" i="1" l="1"/>
  <c r="I117" i="1"/>
  <c r="J60" i="1"/>
  <c r="F60" i="1"/>
  <c r="G59" i="1"/>
  <c r="H59" i="1"/>
  <c r="K59" i="1" l="1"/>
  <c r="L59" i="1" s="1"/>
  <c r="F156" i="1"/>
  <c r="I156" i="1"/>
  <c r="J156" i="1"/>
  <c r="C156" i="1"/>
  <c r="H155" i="1"/>
  <c r="J52" i="1"/>
  <c r="K155" i="1" l="1"/>
  <c r="L155" i="1" s="1"/>
  <c r="H128" i="1"/>
  <c r="G128" i="1"/>
  <c r="K128" i="1" l="1"/>
  <c r="L128" i="1" s="1"/>
  <c r="F259" i="1"/>
  <c r="I267" i="1" l="1"/>
  <c r="C72" i="1"/>
  <c r="H270" i="1"/>
  <c r="G270" i="1"/>
  <c r="K270" i="1" l="1"/>
  <c r="L270" i="1" l="1"/>
  <c r="C201" i="1" l="1"/>
  <c r="J292" i="1" l="1"/>
  <c r="I292" i="1"/>
  <c r="H291" i="1"/>
  <c r="G291" i="1"/>
  <c r="H290" i="1"/>
  <c r="G290" i="1"/>
  <c r="H289" i="1"/>
  <c r="G289" i="1"/>
  <c r="J286" i="1"/>
  <c r="I286" i="1"/>
  <c r="F286" i="1"/>
  <c r="C286" i="1"/>
  <c r="H285" i="1"/>
  <c r="H286" i="1" s="1"/>
  <c r="G285" i="1"/>
  <c r="G286" i="1" s="1"/>
  <c r="H280" i="1"/>
  <c r="G280" i="1"/>
  <c r="H278" i="1"/>
  <c r="G278" i="1"/>
  <c r="H277" i="1"/>
  <c r="G277" i="1"/>
  <c r="H266" i="1"/>
  <c r="G266" i="1"/>
  <c r="L276" i="1"/>
  <c r="H276" i="1"/>
  <c r="G276" i="1"/>
  <c r="H275" i="1"/>
  <c r="G275" i="1"/>
  <c r="H274" i="1"/>
  <c r="G274" i="1"/>
  <c r="H273" i="1"/>
  <c r="G273" i="1"/>
  <c r="H272" i="1"/>
  <c r="G272" i="1"/>
  <c r="H271" i="1"/>
  <c r="G271" i="1"/>
  <c r="H265" i="1"/>
  <c r="G265" i="1"/>
  <c r="H264" i="1"/>
  <c r="G264" i="1"/>
  <c r="H263" i="1"/>
  <c r="G263" i="1"/>
  <c r="H262" i="1"/>
  <c r="G262" i="1"/>
  <c r="I259" i="1"/>
  <c r="H258" i="1"/>
  <c r="G258" i="1"/>
  <c r="H257" i="1"/>
  <c r="G257" i="1"/>
  <c r="H256" i="1"/>
  <c r="G256" i="1"/>
  <c r="H255" i="1"/>
  <c r="G255" i="1"/>
  <c r="H254" i="1"/>
  <c r="G254" i="1"/>
  <c r="H253" i="1"/>
  <c r="G253" i="1"/>
  <c r="H252" i="1"/>
  <c r="G252" i="1"/>
  <c r="H243" i="1"/>
  <c r="G243" i="1"/>
  <c r="H242" i="1"/>
  <c r="G242" i="1"/>
  <c r="H241" i="1"/>
  <c r="G241" i="1"/>
  <c r="H240" i="1"/>
  <c r="G240" i="1"/>
  <c r="J237" i="1"/>
  <c r="I237" i="1"/>
  <c r="F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5" i="1"/>
  <c r="G225" i="1"/>
  <c r="H224" i="1"/>
  <c r="G224" i="1"/>
  <c r="H223" i="1"/>
  <c r="G223" i="1"/>
  <c r="H222" i="1"/>
  <c r="G222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J201" i="1"/>
  <c r="I201" i="1"/>
  <c r="F201" i="1"/>
  <c r="H200" i="1"/>
  <c r="G200" i="1"/>
  <c r="H199" i="1"/>
  <c r="G199" i="1"/>
  <c r="H198" i="1"/>
  <c r="G198" i="1"/>
  <c r="J195" i="1"/>
  <c r="I195" i="1"/>
  <c r="F195" i="1"/>
  <c r="C195" i="1"/>
  <c r="H194" i="1"/>
  <c r="H195" i="1" s="1"/>
  <c r="G194" i="1"/>
  <c r="H188" i="1"/>
  <c r="G188" i="1"/>
  <c r="H15" i="1"/>
  <c r="G15" i="1"/>
  <c r="H187" i="1"/>
  <c r="G187" i="1"/>
  <c r="H186" i="1"/>
  <c r="G186" i="1"/>
  <c r="H185" i="1"/>
  <c r="G185" i="1"/>
  <c r="H184" i="1"/>
  <c r="G184" i="1"/>
  <c r="H183" i="1"/>
  <c r="G183" i="1"/>
  <c r="J180" i="1"/>
  <c r="I180" i="1"/>
  <c r="F180" i="1"/>
  <c r="C180" i="1"/>
  <c r="H179" i="1"/>
  <c r="G179" i="1"/>
  <c r="H178" i="1"/>
  <c r="G178" i="1"/>
  <c r="H177" i="1"/>
  <c r="G177" i="1"/>
  <c r="I174" i="1"/>
  <c r="H172" i="1"/>
  <c r="G172" i="1"/>
  <c r="H171" i="1"/>
  <c r="G171" i="1"/>
  <c r="H170" i="1"/>
  <c r="G170" i="1"/>
  <c r="H169" i="1"/>
  <c r="G169" i="1"/>
  <c r="H168" i="1"/>
  <c r="G168" i="1"/>
  <c r="J160" i="1"/>
  <c r="I160" i="1"/>
  <c r="F160" i="1"/>
  <c r="C160" i="1"/>
  <c r="H159" i="1"/>
  <c r="H160" i="1" s="1"/>
  <c r="G159" i="1"/>
  <c r="H154" i="1"/>
  <c r="H153" i="1"/>
  <c r="G153" i="1"/>
  <c r="H152" i="1"/>
  <c r="J149" i="1"/>
  <c r="I149" i="1"/>
  <c r="F149" i="1"/>
  <c r="C149" i="1"/>
  <c r="H148" i="1"/>
  <c r="G148" i="1"/>
  <c r="G149" i="1" s="1"/>
  <c r="J145" i="1"/>
  <c r="I145" i="1"/>
  <c r="F145" i="1"/>
  <c r="C145" i="1"/>
  <c r="H144" i="1"/>
  <c r="G144" i="1"/>
  <c r="H143" i="1"/>
  <c r="G143" i="1"/>
  <c r="H138" i="1"/>
  <c r="G138" i="1"/>
  <c r="H137" i="1"/>
  <c r="G137" i="1"/>
  <c r="H136" i="1"/>
  <c r="G136" i="1"/>
  <c r="H135" i="1"/>
  <c r="G135" i="1"/>
  <c r="H134" i="1"/>
  <c r="G134" i="1"/>
  <c r="H129" i="1"/>
  <c r="G129" i="1"/>
  <c r="H127" i="1"/>
  <c r="G127" i="1"/>
  <c r="J124" i="1"/>
  <c r="I124" i="1"/>
  <c r="F124" i="1"/>
  <c r="H123" i="1"/>
  <c r="G123" i="1"/>
  <c r="H122" i="1"/>
  <c r="G122" i="1"/>
  <c r="H121" i="1"/>
  <c r="G121" i="1"/>
  <c r="H120" i="1"/>
  <c r="G120" i="1"/>
  <c r="H115" i="1"/>
  <c r="G115" i="1"/>
  <c r="H95" i="1"/>
  <c r="G95" i="1"/>
  <c r="H114" i="1"/>
  <c r="G114" i="1"/>
  <c r="H110" i="1"/>
  <c r="G110" i="1"/>
  <c r="H109" i="1"/>
  <c r="G109" i="1"/>
  <c r="H98" i="1"/>
  <c r="G98" i="1"/>
  <c r="H173" i="1"/>
  <c r="G173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0" i="1"/>
  <c r="G100" i="1"/>
  <c r="H99" i="1"/>
  <c r="G99" i="1"/>
  <c r="H108" i="1"/>
  <c r="G108" i="1"/>
  <c r="I92" i="1"/>
  <c r="F92" i="1"/>
  <c r="C92" i="1"/>
  <c r="H91" i="1"/>
  <c r="H92" i="1" s="1"/>
  <c r="G91" i="1"/>
  <c r="G92" i="1" s="1"/>
  <c r="J88" i="1"/>
  <c r="I88" i="1"/>
  <c r="F88" i="1"/>
  <c r="C88" i="1"/>
  <c r="H87" i="1"/>
  <c r="G87" i="1"/>
  <c r="H86" i="1"/>
  <c r="G86" i="1"/>
  <c r="G85" i="1"/>
  <c r="J77" i="1"/>
  <c r="I77" i="1"/>
  <c r="F77" i="1"/>
  <c r="C77" i="1"/>
  <c r="H76" i="1"/>
  <c r="G76" i="1"/>
  <c r="H75" i="1"/>
  <c r="G75" i="1"/>
  <c r="J72" i="1"/>
  <c r="I72" i="1"/>
  <c r="F72" i="1"/>
  <c r="H71" i="1"/>
  <c r="G71" i="1"/>
  <c r="H97" i="1"/>
  <c r="G97" i="1"/>
  <c r="H70" i="1"/>
  <c r="G70" i="1"/>
  <c r="K68" i="1"/>
  <c r="H67" i="1"/>
  <c r="G67" i="1"/>
  <c r="H69" i="1"/>
  <c r="G69" i="1"/>
  <c r="J64" i="1"/>
  <c r="I64" i="1"/>
  <c r="F64" i="1"/>
  <c r="C64" i="1"/>
  <c r="H63" i="1"/>
  <c r="H64" i="1" s="1"/>
  <c r="G63" i="1"/>
  <c r="I60" i="1"/>
  <c r="H58" i="1"/>
  <c r="G58" i="1"/>
  <c r="H57" i="1"/>
  <c r="G57" i="1"/>
  <c r="H56" i="1"/>
  <c r="G56" i="1"/>
  <c r="H55" i="1"/>
  <c r="G55" i="1"/>
  <c r="I52" i="1"/>
  <c r="F52" i="1"/>
  <c r="H51" i="1"/>
  <c r="G51" i="1"/>
  <c r="H189" i="1"/>
  <c r="G189" i="1"/>
  <c r="H50" i="1"/>
  <c r="G50" i="1"/>
  <c r="G49" i="1"/>
  <c r="K49" i="1" s="1"/>
  <c r="H48" i="1"/>
  <c r="G48" i="1"/>
  <c r="I45" i="1"/>
  <c r="C45" i="1"/>
  <c r="H44" i="1"/>
  <c r="H45" i="1" s="1"/>
  <c r="G44" i="1"/>
  <c r="G45" i="1" s="1"/>
  <c r="H37" i="1"/>
  <c r="G37" i="1"/>
  <c r="H36" i="1"/>
  <c r="G36" i="1"/>
  <c r="J33" i="1"/>
  <c r="I33" i="1"/>
  <c r="F33" i="1"/>
  <c r="C33" i="1"/>
  <c r="H32" i="1"/>
  <c r="G32" i="1"/>
  <c r="H31" i="1"/>
  <c r="G31" i="1"/>
  <c r="H218" i="1"/>
  <c r="G218" i="1"/>
  <c r="J27" i="1"/>
  <c r="I27" i="1"/>
  <c r="F27" i="1"/>
  <c r="C27" i="1"/>
  <c r="H26" i="1"/>
  <c r="G26" i="1"/>
  <c r="H25" i="1"/>
  <c r="G25" i="1"/>
  <c r="H24" i="1"/>
  <c r="G24" i="1"/>
  <c r="H20" i="1"/>
  <c r="G20" i="1"/>
  <c r="H19" i="1"/>
  <c r="G19" i="1"/>
  <c r="H18" i="1"/>
  <c r="G18" i="1"/>
  <c r="H17" i="1"/>
  <c r="G17" i="1"/>
  <c r="H16" i="1"/>
  <c r="G16" i="1"/>
  <c r="H14" i="1"/>
  <c r="G14" i="1"/>
  <c r="H11" i="1"/>
  <c r="G11" i="1"/>
  <c r="G10" i="1"/>
  <c r="H21" i="1" l="1"/>
  <c r="G21" i="1"/>
  <c r="H282" i="1"/>
  <c r="G282" i="1"/>
  <c r="G117" i="1"/>
  <c r="H117" i="1"/>
  <c r="G267" i="1"/>
  <c r="H267" i="1"/>
  <c r="K273" i="1"/>
  <c r="K212" i="1"/>
  <c r="K254" i="1"/>
  <c r="K259" i="1" s="1"/>
  <c r="K218" i="1"/>
  <c r="L218" i="1" s="1"/>
  <c r="K213" i="1"/>
  <c r="G64" i="1"/>
  <c r="K63" i="1"/>
  <c r="K64" i="1" s="1"/>
  <c r="H219" i="1"/>
  <c r="K216" i="1"/>
  <c r="L216" i="1" s="1"/>
  <c r="K274" i="1"/>
  <c r="H227" i="1"/>
  <c r="K186" i="1"/>
  <c r="K272" i="1"/>
  <c r="K278" i="1"/>
  <c r="K275" i="1"/>
  <c r="K280" i="1"/>
  <c r="L280" i="1" s="1"/>
  <c r="K185" i="1"/>
  <c r="K277" i="1"/>
  <c r="L277" i="1" s="1"/>
  <c r="K271" i="1"/>
  <c r="K188" i="1"/>
  <c r="L188" i="1" s="1"/>
  <c r="K189" i="1"/>
  <c r="L189" i="1" s="1"/>
  <c r="H52" i="1"/>
  <c r="K184" i="1"/>
  <c r="L184" i="1" s="1"/>
  <c r="K187" i="1"/>
  <c r="H191" i="1"/>
  <c r="G244" i="1"/>
  <c r="H244" i="1"/>
  <c r="H140" i="1"/>
  <c r="G140" i="1"/>
  <c r="G39" i="1"/>
  <c r="H39" i="1"/>
  <c r="H174" i="1"/>
  <c r="G174" i="1"/>
  <c r="G131" i="1"/>
  <c r="H131" i="1"/>
  <c r="G60" i="1"/>
  <c r="H60" i="1"/>
  <c r="H156" i="1"/>
  <c r="K129" i="1"/>
  <c r="L129" i="1" s="1"/>
  <c r="K37" i="1"/>
  <c r="L37" i="1" s="1"/>
  <c r="K67" i="1"/>
  <c r="L67" i="1" s="1"/>
  <c r="K109" i="1"/>
  <c r="L109" i="1" s="1"/>
  <c r="K198" i="1"/>
  <c r="L198" i="1" s="1"/>
  <c r="K265" i="1"/>
  <c r="L265" i="1" s="1"/>
  <c r="L253" i="1"/>
  <c r="L259" i="1" s="1"/>
  <c r="L49" i="1"/>
  <c r="K50" i="1"/>
  <c r="L50" i="1" s="1"/>
  <c r="K56" i="1"/>
  <c r="L56" i="1" s="1"/>
  <c r="K58" i="1"/>
  <c r="K290" i="1"/>
  <c r="H180" i="1"/>
  <c r="K154" i="1"/>
  <c r="K170" i="1"/>
  <c r="L170" i="1" s="1"/>
  <c r="K172" i="1"/>
  <c r="L172" i="1" s="1"/>
  <c r="K178" i="1"/>
  <c r="K153" i="1"/>
  <c r="H292" i="1"/>
  <c r="K99" i="1"/>
  <c r="K103" i="1"/>
  <c r="L103" i="1" s="1"/>
  <c r="K11" i="1"/>
  <c r="L11" i="1" s="1"/>
  <c r="K25" i="1"/>
  <c r="L25" i="1" s="1"/>
  <c r="K32" i="1"/>
  <c r="L32" i="1" s="1"/>
  <c r="K70" i="1"/>
  <c r="L70" i="1" s="1"/>
  <c r="K71" i="1"/>
  <c r="L71" i="1" s="1"/>
  <c r="K86" i="1"/>
  <c r="L86" i="1" s="1"/>
  <c r="K102" i="1"/>
  <c r="K106" i="1"/>
  <c r="L106" i="1" s="1"/>
  <c r="K123" i="1"/>
  <c r="L123" i="1" s="1"/>
  <c r="G124" i="1"/>
  <c r="K19" i="1"/>
  <c r="L19" i="1" s="1"/>
  <c r="K31" i="1"/>
  <c r="L31" i="1" s="1"/>
  <c r="K105" i="1"/>
  <c r="L105" i="1" s="1"/>
  <c r="K95" i="1"/>
  <c r="H201" i="1"/>
  <c r="K211" i="1"/>
  <c r="L211" i="1" s="1"/>
  <c r="K222" i="1"/>
  <c r="K243" i="1"/>
  <c r="K69" i="1"/>
  <c r="L69" i="1" s="1"/>
  <c r="K121" i="1"/>
  <c r="L121" i="1" s="1"/>
  <c r="K108" i="1"/>
  <c r="L108" i="1" s="1"/>
  <c r="K107" i="1"/>
  <c r="L107" i="1" s="1"/>
  <c r="K144" i="1"/>
  <c r="L144" i="1" s="1"/>
  <c r="K242" i="1"/>
  <c r="K262" i="1"/>
  <c r="L262" i="1" s="1"/>
  <c r="K14" i="1"/>
  <c r="L14" i="1" s="1"/>
  <c r="K16" i="1"/>
  <c r="L16" i="1" s="1"/>
  <c r="K18" i="1"/>
  <c r="K20" i="1"/>
  <c r="L20" i="1" s="1"/>
  <c r="H27" i="1"/>
  <c r="K97" i="1"/>
  <c r="L97" i="1" s="1"/>
  <c r="K87" i="1"/>
  <c r="K100" i="1"/>
  <c r="L100" i="1" s="1"/>
  <c r="K104" i="1"/>
  <c r="L104" i="1" s="1"/>
  <c r="K98" i="1"/>
  <c r="L98" i="1" s="1"/>
  <c r="K115" i="1"/>
  <c r="K122" i="1"/>
  <c r="L122" i="1" s="1"/>
  <c r="G145" i="1"/>
  <c r="K179" i="1"/>
  <c r="K215" i="1"/>
  <c r="K231" i="1"/>
  <c r="L231" i="1" s="1"/>
  <c r="K233" i="1"/>
  <c r="L233" i="1" s="1"/>
  <c r="K236" i="1"/>
  <c r="L236" i="1" s="1"/>
  <c r="H259" i="1"/>
  <c r="H77" i="1"/>
  <c r="K264" i="1"/>
  <c r="K85" i="1"/>
  <c r="L85" i="1" s="1"/>
  <c r="K173" i="1"/>
  <c r="L173" i="1" s="1"/>
  <c r="K110" i="1"/>
  <c r="L110" i="1" s="1"/>
  <c r="K135" i="1"/>
  <c r="L135" i="1" s="1"/>
  <c r="K137" i="1"/>
  <c r="L137" i="1" s="1"/>
  <c r="K15" i="1"/>
  <c r="L15" i="1" s="1"/>
  <c r="K214" i="1"/>
  <c r="K224" i="1"/>
  <c r="L224" i="1" s="1"/>
  <c r="K263" i="1"/>
  <c r="L263" i="1" s="1"/>
  <c r="H72" i="1"/>
  <c r="G88" i="1"/>
  <c r="K291" i="1"/>
  <c r="L291" i="1" s="1"/>
  <c r="K17" i="1"/>
  <c r="L17" i="1" s="1"/>
  <c r="K26" i="1"/>
  <c r="L26" i="1" s="1"/>
  <c r="K114" i="1"/>
  <c r="L114" i="1" s="1"/>
  <c r="K136" i="1"/>
  <c r="L136" i="1" s="1"/>
  <c r="K138" i="1"/>
  <c r="L138" i="1" s="1"/>
  <c r="K199" i="1"/>
  <c r="L199" i="1" s="1"/>
  <c r="K223" i="1"/>
  <c r="L223" i="1" s="1"/>
  <c r="K225" i="1"/>
  <c r="K234" i="1"/>
  <c r="L234" i="1" s="1"/>
  <c r="K289" i="1"/>
  <c r="L289" i="1" s="1"/>
  <c r="H149" i="1"/>
  <c r="K148" i="1"/>
  <c r="K241" i="1"/>
  <c r="K36" i="1"/>
  <c r="K127" i="1"/>
  <c r="K210" i="1"/>
  <c r="G33" i="1"/>
  <c r="K44" i="1"/>
  <c r="K45" i="1" s="1"/>
  <c r="K134" i="1"/>
  <c r="G201" i="1"/>
  <c r="K200" i="1"/>
  <c r="G27" i="1"/>
  <c r="K24" i="1"/>
  <c r="G52" i="1"/>
  <c r="K48" i="1"/>
  <c r="K91" i="1"/>
  <c r="K55" i="1"/>
  <c r="G77" i="1"/>
  <c r="K75" i="1"/>
  <c r="K143" i="1"/>
  <c r="H145" i="1"/>
  <c r="K152" i="1"/>
  <c r="L152" i="1" s="1"/>
  <c r="K183" i="1"/>
  <c r="H124" i="1"/>
  <c r="K168" i="1"/>
  <c r="K177" i="1"/>
  <c r="G237" i="1"/>
  <c r="K230" i="1"/>
  <c r="K266" i="1"/>
  <c r="L266" i="1" s="1"/>
  <c r="K10" i="1"/>
  <c r="H33" i="1"/>
  <c r="K57" i="1"/>
  <c r="L57" i="1" s="1"/>
  <c r="G72" i="1"/>
  <c r="K76" i="1"/>
  <c r="L76" i="1" s="1"/>
  <c r="K120" i="1"/>
  <c r="K171" i="1"/>
  <c r="L171" i="1" s="1"/>
  <c r="K194" i="1"/>
  <c r="G195" i="1"/>
  <c r="H237" i="1"/>
  <c r="K235" i="1"/>
  <c r="L235" i="1" s="1"/>
  <c r="H88" i="1"/>
  <c r="G160" i="1"/>
  <c r="K159" i="1"/>
  <c r="K169" i="1"/>
  <c r="L169" i="1" s="1"/>
  <c r="K232" i="1"/>
  <c r="L232" i="1" s="1"/>
  <c r="K240" i="1"/>
  <c r="G292" i="1"/>
  <c r="K285" i="1"/>
  <c r="L18" i="1" l="1"/>
  <c r="K21" i="1"/>
  <c r="K227" i="1"/>
  <c r="L95" i="1"/>
  <c r="K117" i="1"/>
  <c r="L115" i="1"/>
  <c r="L201" i="1"/>
  <c r="K52" i="1"/>
  <c r="L213" i="1"/>
  <c r="K219" i="1"/>
  <c r="L222" i="1"/>
  <c r="L227" i="1" s="1"/>
  <c r="L278" i="1"/>
  <c r="L240" i="1"/>
  <c r="L244" i="1" s="1"/>
  <c r="L156" i="1"/>
  <c r="K140" i="1"/>
  <c r="L36" i="1"/>
  <c r="L39" i="1" s="1"/>
  <c r="K39" i="1"/>
  <c r="K174" i="1"/>
  <c r="K131" i="1"/>
  <c r="K60" i="1"/>
  <c r="K156" i="1"/>
  <c r="K267" i="1"/>
  <c r="L271" i="1"/>
  <c r="L88" i="1"/>
  <c r="K72" i="1"/>
  <c r="L33" i="1"/>
  <c r="L292" i="1"/>
  <c r="K88" i="1"/>
  <c r="L72" i="1"/>
  <c r="K201" i="1"/>
  <c r="K33" i="1"/>
  <c r="L63" i="1"/>
  <c r="L64" i="1" s="1"/>
  <c r="K292" i="1"/>
  <c r="L120" i="1"/>
  <c r="L124" i="1" s="1"/>
  <c r="K124" i="1"/>
  <c r="L91" i="1"/>
  <c r="L92" i="1" s="1"/>
  <c r="K92" i="1"/>
  <c r="L210" i="1"/>
  <c r="K149" i="1"/>
  <c r="L148" i="1"/>
  <c r="L149" i="1" s="1"/>
  <c r="K237" i="1"/>
  <c r="L230" i="1"/>
  <c r="L237" i="1" s="1"/>
  <c r="L183" i="1"/>
  <c r="L191" i="1" s="1"/>
  <c r="K27" i="1"/>
  <c r="L24" i="1"/>
  <c r="L27" i="1" s="1"/>
  <c r="L267" i="1"/>
  <c r="L194" i="1"/>
  <c r="L195" i="1" s="1"/>
  <c r="K195" i="1"/>
  <c r="L10" i="1"/>
  <c r="L177" i="1"/>
  <c r="L180" i="1" s="1"/>
  <c r="K145" i="1"/>
  <c r="L143" i="1"/>
  <c r="L145" i="1" s="1"/>
  <c r="K77" i="1"/>
  <c r="L75" i="1"/>
  <c r="L77" i="1" s="1"/>
  <c r="K286" i="1"/>
  <c r="L285" i="1"/>
  <c r="L286" i="1" s="1"/>
  <c r="K160" i="1"/>
  <c r="L159" i="1"/>
  <c r="L160" i="1" s="1"/>
  <c r="L44" i="1"/>
  <c r="L45" i="1" s="1"/>
  <c r="L48" i="1"/>
  <c r="L52" i="1" s="1"/>
  <c r="L127" i="1"/>
  <c r="L131" i="1" s="1"/>
  <c r="L168" i="1"/>
  <c r="L174" i="1" s="1"/>
  <c r="L55" i="1"/>
  <c r="L60" i="1" s="1"/>
  <c r="L134" i="1"/>
  <c r="L140" i="1" s="1"/>
  <c r="L117" i="1" l="1"/>
  <c r="L21" i="1"/>
  <c r="L282" i="1"/>
  <c r="L219" i="1"/>
</calcChain>
</file>

<file path=xl/sharedStrings.xml><?xml version="1.0" encoding="utf-8"?>
<sst xmlns="http://schemas.openxmlformats.org/spreadsheetml/2006/main" count="822" uniqueCount="414">
  <si>
    <t>NÓMINA SUELDOS FIJOS</t>
  </si>
  <si>
    <t>Seguridad Social</t>
  </si>
  <si>
    <t>COD.</t>
  </si>
  <si>
    <t xml:space="preserve">Nombre y Apellido </t>
  </si>
  <si>
    <t xml:space="preserve">Funciones </t>
  </si>
  <si>
    <t xml:space="preserve">Tipo Empleado </t>
  </si>
  <si>
    <t>Genero</t>
  </si>
  <si>
    <t>Sueldo Bruto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</si>
  <si>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</si>
  <si>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</si>
  <si>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</si>
  <si>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</si>
  <si>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</si>
  <si>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</si>
  <si>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DIRECCIÓN NACIONAL</t>
  </si>
  <si>
    <t>084</t>
  </si>
  <si>
    <t xml:space="preserve">RAFAEL PERALTA ROMERO </t>
  </si>
  <si>
    <t>DEL LIBRE REMOSIÓN Y NOMBRAMIENTO</t>
  </si>
  <si>
    <t>M</t>
  </si>
  <si>
    <t>082</t>
  </si>
  <si>
    <t xml:space="preserve">DENIS ENRIQUEZ MOTA ALVÁREZ </t>
  </si>
  <si>
    <t xml:space="preserve">ASESOR </t>
  </si>
  <si>
    <t xml:space="preserve">FIJO </t>
  </si>
  <si>
    <t xml:space="preserve">M </t>
  </si>
  <si>
    <t>205</t>
  </si>
  <si>
    <t xml:space="preserve">ROSAURA ALTAGRACIA BRITO MORILLO </t>
  </si>
  <si>
    <t xml:space="preserve">ASISTENTE </t>
  </si>
  <si>
    <t>F</t>
  </si>
  <si>
    <t>059</t>
  </si>
  <si>
    <t xml:space="preserve">AMARILIS MÉNDEZ </t>
  </si>
  <si>
    <t xml:space="preserve">ARCHIVISTA </t>
  </si>
  <si>
    <t xml:space="preserve">CARRERA ADMINISTRATIVA </t>
  </si>
  <si>
    <t>776</t>
  </si>
  <si>
    <t>ANGEL VLADIMIR FERNANDEZ ESPINOSA</t>
  </si>
  <si>
    <t>AUXILIAR ADMINISTRATIVO (A)</t>
  </si>
  <si>
    <t xml:space="preserve">ESTATUS SIMPLIFICADO </t>
  </si>
  <si>
    <t xml:space="preserve">LORENZO GARCÍA </t>
  </si>
  <si>
    <t>CHOFER II</t>
  </si>
  <si>
    <t>777</t>
  </si>
  <si>
    <t>DANIEL CASTILLO DIAZ</t>
  </si>
  <si>
    <t>CAMARERO</t>
  </si>
  <si>
    <t>756</t>
  </si>
  <si>
    <t>ALFREDO JUNIOR ROQUE VARGAS</t>
  </si>
  <si>
    <t>MENSAJERO INTERNO</t>
  </si>
  <si>
    <t>ESTATUS SIMPLIFICADO</t>
  </si>
  <si>
    <t xml:space="preserve">DEPARTAMENTO JURÍDICO </t>
  </si>
  <si>
    <t xml:space="preserve">NACHY ALBANIA VARGAS DURÁN </t>
  </si>
  <si>
    <t>FIJO</t>
  </si>
  <si>
    <t>LINDA CASTILLO RODRÍGUEZ DE JULIAN</t>
  </si>
  <si>
    <t>379</t>
  </si>
  <si>
    <t xml:space="preserve">ANLLEYELINE CASTRO ALMONTE </t>
  </si>
  <si>
    <t>SECRETARIA</t>
  </si>
  <si>
    <t>112</t>
  </si>
  <si>
    <t xml:space="preserve">MARÍA LUISA CABRERA </t>
  </si>
  <si>
    <t xml:space="preserve">MARTIN ANTONIO SALDÍVAR ABREU </t>
  </si>
  <si>
    <t>ENCARGADO (A)</t>
  </si>
  <si>
    <t xml:space="preserve">JOMANCY MONI MOTA </t>
  </si>
  <si>
    <t xml:space="preserve">SECRETARIA </t>
  </si>
  <si>
    <t xml:space="preserve">DIVISIÓN DE PROTOCOLO Y EVENTOS </t>
  </si>
  <si>
    <t>707</t>
  </si>
  <si>
    <t xml:space="preserve">MARÍA DEL MAR GARCÍA COLOMBO </t>
  </si>
  <si>
    <t>594</t>
  </si>
  <si>
    <t xml:space="preserve">MÁXIMO STANLEY MEJÍA SÁNCHEZ </t>
  </si>
  <si>
    <t>TÉCNICO SONIDO</t>
  </si>
  <si>
    <t>DIVISIÓN DE RELACIONES INTERINSTITUCIONALES</t>
  </si>
  <si>
    <t>772</t>
  </si>
  <si>
    <t>ISABEL DECAMPS LIZARDO</t>
  </si>
  <si>
    <t xml:space="preserve">DEPARTAMENTO DE RECURSOS HUMANOS </t>
  </si>
  <si>
    <t xml:space="preserve">ANALISTA DE RECURSOS HUMANOS </t>
  </si>
  <si>
    <t xml:space="preserve">JOSELIN ALTAGRACIA REYES </t>
  </si>
  <si>
    <t>688</t>
  </si>
  <si>
    <t xml:space="preserve">AMALIA MORILLO MÉNDEZ </t>
  </si>
  <si>
    <t>TÉCNICO EN ENFERMERIA</t>
  </si>
  <si>
    <t>678</t>
  </si>
  <si>
    <t xml:space="preserve">CAROLINE ESTHERLYN GARCÍA LORA </t>
  </si>
  <si>
    <t xml:space="preserve">ARI ESMERALDA CEBALLO ANDÚJAR </t>
  </si>
  <si>
    <t xml:space="preserve">RECEPCIONISTA </t>
  </si>
  <si>
    <t xml:space="preserve">DEPARTAMENTO DE COMUNICACIÓN </t>
  </si>
  <si>
    <t xml:space="preserve">YISELI VILLALONA SÁNCHEZ </t>
  </si>
  <si>
    <t>ATAHUALPA SÁNCHEZ</t>
  </si>
  <si>
    <t xml:space="preserve">DISEÑADOR GRÁFICO </t>
  </si>
  <si>
    <t>750</t>
  </si>
  <si>
    <t>KELVIN  AMAURIS ORTÍZ CASTILLO</t>
  </si>
  <si>
    <t xml:space="preserve">REYNO CESPEDES CARO </t>
  </si>
  <si>
    <t>FOTÓGRAFO</t>
  </si>
  <si>
    <t xml:space="preserve">DIVISIÓN DE PUBLICACIONES </t>
  </si>
  <si>
    <t xml:space="preserve">CARMEN ROSA ESTRADA PAULINO </t>
  </si>
  <si>
    <t xml:space="preserve">CORRECTOR (A) DE ESTILO </t>
  </si>
  <si>
    <t xml:space="preserve">DEPARTAMENTO ADMINISTRATIVO  FINANCIERO </t>
  </si>
  <si>
    <t xml:space="preserve">NANCY MARGARITA NUÑEZ JIMENÉZ </t>
  </si>
  <si>
    <t xml:space="preserve">FIJO  </t>
  </si>
  <si>
    <t xml:space="preserve">HEYDI JIMENÉZ ALEMAN </t>
  </si>
  <si>
    <t>753</t>
  </si>
  <si>
    <t>MIGUEL ALEXANDER ALONSO JIMENEZ</t>
  </si>
  <si>
    <t xml:space="preserve">DIONISIA MERCEDES SÁNCHEZ </t>
  </si>
  <si>
    <t>742</t>
  </si>
  <si>
    <t xml:space="preserve">MERCEDES TAVERAS BURGOS </t>
  </si>
  <si>
    <t>MENSAJERO INTERNO (A)</t>
  </si>
  <si>
    <t xml:space="preserve">DIVISIÓN DE CONTABILIDAD </t>
  </si>
  <si>
    <t>018</t>
  </si>
  <si>
    <t xml:space="preserve">JUANA HEREDIA MARTÍNEZ </t>
  </si>
  <si>
    <t>ELIZABETH FRANCHESCA BAEZ MATOS</t>
  </si>
  <si>
    <t xml:space="preserve">DIVISIÓN DE ALMACÉN Y SUMINISTRO </t>
  </si>
  <si>
    <t>259</t>
  </si>
  <si>
    <t xml:space="preserve">JOSE HUMBERTO REYNOSO OVALLE </t>
  </si>
  <si>
    <t>070</t>
  </si>
  <si>
    <t xml:space="preserve">JULISSA CRISTINA SALAZAR MORALES </t>
  </si>
  <si>
    <t xml:space="preserve">ANALISTA ACTIVO FIJO </t>
  </si>
  <si>
    <t>738</t>
  </si>
  <si>
    <t xml:space="preserve">EDUARDO MISAEL BRITO MORILLO </t>
  </si>
  <si>
    <t xml:space="preserve">AUXILIAR ALMACEN Y SUMINISTRO </t>
  </si>
  <si>
    <t xml:space="preserve">DIVISIÓN DE COMPRAS Y CONTRATACIONES </t>
  </si>
  <si>
    <t>674</t>
  </si>
  <si>
    <t xml:space="preserve">ROSA MARIA JAIME CONCEPCIÓN </t>
  </si>
  <si>
    <t xml:space="preserve">TÉCNICO DE COMPRAS </t>
  </si>
  <si>
    <t xml:space="preserve">F </t>
  </si>
  <si>
    <t xml:space="preserve">DIVISIÓN DE SERVICIOS GENERALES </t>
  </si>
  <si>
    <t xml:space="preserve">SUPERVISOR TRANSPORTACIÓN </t>
  </si>
  <si>
    <t>703</t>
  </si>
  <si>
    <t xml:space="preserve">FRANCY COMPRES MATOS </t>
  </si>
  <si>
    <t xml:space="preserve">AYUDANTE DE MANTENIMIENTO </t>
  </si>
  <si>
    <t>711</t>
  </si>
  <si>
    <t xml:space="preserve">MIGUEL ANIBAL JÍMENEZ PEÑA </t>
  </si>
  <si>
    <t>718</t>
  </si>
  <si>
    <t xml:space="preserve">REYNALDO ANTONIO DE AZA ROSARIO </t>
  </si>
  <si>
    <t xml:space="preserve">CONSERJE </t>
  </si>
  <si>
    <t>591</t>
  </si>
  <si>
    <t xml:space="preserve">MARINA DECENA AMPARO </t>
  </si>
  <si>
    <t>085</t>
  </si>
  <si>
    <t xml:space="preserve">CRISTOBALINA SÁNCHEZ </t>
  </si>
  <si>
    <t>095</t>
  </si>
  <si>
    <t xml:space="preserve">OSTACIA LACEN ESPINAL </t>
  </si>
  <si>
    <t>671</t>
  </si>
  <si>
    <t xml:space="preserve">BETHANIA PERALTA MARTÍNEZ </t>
  </si>
  <si>
    <t>715</t>
  </si>
  <si>
    <t xml:space="preserve">MARÍA TRINIDAD </t>
  </si>
  <si>
    <t>716</t>
  </si>
  <si>
    <t xml:space="preserve">OLGA AMPARO GARCÍA </t>
  </si>
  <si>
    <t>731</t>
  </si>
  <si>
    <t xml:space="preserve">KENIA FRANCISCA LORA SALDÍVAR </t>
  </si>
  <si>
    <t>729</t>
  </si>
  <si>
    <t xml:space="preserve">ERIBERTO ABREU </t>
  </si>
  <si>
    <t>732</t>
  </si>
  <si>
    <t xml:space="preserve">YASIRIS VALDEZ GREGORIO </t>
  </si>
  <si>
    <t>759</t>
  </si>
  <si>
    <t>ADELA ISABEL PEREZ LEYBA</t>
  </si>
  <si>
    <t>712</t>
  </si>
  <si>
    <t>JADAUT ADDY BELLO ROMERO</t>
  </si>
  <si>
    <t>348</t>
  </si>
  <si>
    <t xml:space="preserve">DILEYSSI ROMERO LUCIANO </t>
  </si>
  <si>
    <t>766</t>
  </si>
  <si>
    <t>JULIO ERNESTO STEPHAN</t>
  </si>
  <si>
    <t>DIVISION DE ARCHIVO Y CORRESPONDENCIA</t>
  </si>
  <si>
    <t>363</t>
  </si>
  <si>
    <t xml:space="preserve">MIRIAN HERIDANIA PERALTA CHECO </t>
  </si>
  <si>
    <t>214</t>
  </si>
  <si>
    <t xml:space="preserve">JORGE CEPEDA </t>
  </si>
  <si>
    <t xml:space="preserve">MENSAJERO EXTERNO </t>
  </si>
  <si>
    <t>710</t>
  </si>
  <si>
    <t xml:space="preserve">CELSO MÉNDEZ DÍAZ </t>
  </si>
  <si>
    <t>247</t>
  </si>
  <si>
    <t xml:space="preserve">NELSON NIVAR ALMÁNZAR </t>
  </si>
  <si>
    <t>687</t>
  </si>
  <si>
    <t xml:space="preserve">JUAN JOSE DIAZ NERIO </t>
  </si>
  <si>
    <t>754</t>
  </si>
  <si>
    <t>JESUS CARLOS PERALTA</t>
  </si>
  <si>
    <t>SOPORTE TECNICO INFORMATICO</t>
  </si>
  <si>
    <t xml:space="preserve">DEPARTAMENTO DE SEGURIDAD </t>
  </si>
  <si>
    <t>574</t>
  </si>
  <si>
    <t xml:space="preserve">JUAN ÁVILA CIPRIAN </t>
  </si>
  <si>
    <t xml:space="preserve">VIGILANTE </t>
  </si>
  <si>
    <t>593</t>
  </si>
  <si>
    <t>SONIA BELTRE</t>
  </si>
  <si>
    <t>400</t>
  </si>
  <si>
    <t xml:space="preserve">EDISON ACOSTA ROSA </t>
  </si>
  <si>
    <t>355</t>
  </si>
  <si>
    <t xml:space="preserve">JOSE MANUEL GARCÍA </t>
  </si>
  <si>
    <t>660</t>
  </si>
  <si>
    <t>ALEJANDRO JAVIER GERMAN</t>
  </si>
  <si>
    <t xml:space="preserve">DIRECCIÓN TÉCNICA BIBLIOTECOLOGÍA </t>
  </si>
  <si>
    <t>338</t>
  </si>
  <si>
    <t xml:space="preserve">CELIDA COINTA ALVÁREZ ARMENTERO </t>
  </si>
  <si>
    <t>075</t>
  </si>
  <si>
    <t xml:space="preserve">MARIA ESTHER ABREU DÍAZ </t>
  </si>
  <si>
    <t xml:space="preserve">DEPARTAMENTO DE PRODUCCIÓN DIGITAL Y SISTEMA DE GESTIÓN BIBLIOTECARIA </t>
  </si>
  <si>
    <t>064</t>
  </si>
  <si>
    <t xml:space="preserve">JUAN FRANCISCO MORENO MEJÍA </t>
  </si>
  <si>
    <t xml:space="preserve">DIVISIÓN DE DIGITALIZACIÓN DOCUMENTAL </t>
  </si>
  <si>
    <t>079</t>
  </si>
  <si>
    <t>YARI MARIEL MATOS BENITEZ</t>
  </si>
  <si>
    <t>329</t>
  </si>
  <si>
    <t xml:space="preserve">MARCO ANTONIO MANZUETA MARTÍNEZ </t>
  </si>
  <si>
    <t>330</t>
  </si>
  <si>
    <t xml:space="preserve">HITLER ALEXANDER LEDESMA NOVAS </t>
  </si>
  <si>
    <t xml:space="preserve">DEPARTAMENTO DE PRESERVACIÓN Y CONSERVACIÓN DE DOCUMENTOS </t>
  </si>
  <si>
    <t>071</t>
  </si>
  <si>
    <t xml:space="preserve">LAURA BONILLA PÉREZ </t>
  </si>
  <si>
    <t xml:space="preserve">DIVISIÓN DE LABORATORIO PARA LA  PRESERVACIÓN DOCUMENTAL </t>
  </si>
  <si>
    <t>215</t>
  </si>
  <si>
    <t xml:space="preserve">TERESA MARINA BODDEN </t>
  </si>
  <si>
    <t>334</t>
  </si>
  <si>
    <t xml:space="preserve">GREGORIO ARIDIO ALMÁNZAR SAVIÑON </t>
  </si>
  <si>
    <t>604</t>
  </si>
  <si>
    <t xml:space="preserve">RAMON ANTONIO ENCARNACIÓN </t>
  </si>
  <si>
    <t>553</t>
  </si>
  <si>
    <t xml:space="preserve">WILFREDO QUIQUE LECLER ORTIZ </t>
  </si>
  <si>
    <t>767</t>
  </si>
  <si>
    <t>JHON CRISTOPHER ROSARIO RICHIEZ</t>
  </si>
  <si>
    <t xml:space="preserve">DIVISIÓN DE ENCUADERNACIÓN </t>
  </si>
  <si>
    <t>122</t>
  </si>
  <si>
    <t xml:space="preserve">JOAQUÍN MORLA CARO </t>
  </si>
  <si>
    <t>269</t>
  </si>
  <si>
    <t xml:space="preserve">LUCÍA FIGUEROA BRAZOBAN </t>
  </si>
  <si>
    <t>696</t>
  </si>
  <si>
    <t xml:space="preserve">LORENZO MENA HIDALGO </t>
  </si>
  <si>
    <t xml:space="preserve">AUXILIAR DE ENCUADERNACIÓN </t>
  </si>
  <si>
    <t xml:space="preserve">DEPARTAMENTO DE DESARROLLO DE COLECCIONES </t>
  </si>
  <si>
    <t>108</t>
  </si>
  <si>
    <t xml:space="preserve">GLENNYS REYES TAPIA </t>
  </si>
  <si>
    <t>228</t>
  </si>
  <si>
    <t xml:space="preserve">WENDY ESTHER SÁNCHEZ PIMENTEL </t>
  </si>
  <si>
    <t>552</t>
  </si>
  <si>
    <t xml:space="preserve">ROBERT JIMÉNEZ MONTERO </t>
  </si>
  <si>
    <t>AUXILIAR BIBLIOTECARIO II</t>
  </si>
  <si>
    <t>077</t>
  </si>
  <si>
    <t xml:space="preserve">MARTA MARIBEL RODRÍGUEZ GERMAN </t>
  </si>
  <si>
    <t>AUXILIAR BIBLIOTECARIA II</t>
  </si>
  <si>
    <t>699</t>
  </si>
  <si>
    <t xml:space="preserve">MIRANDY NOVAS ABREU </t>
  </si>
  <si>
    <t>743</t>
  </si>
  <si>
    <t>AUXILIAR BIBLIOTECARIA I</t>
  </si>
  <si>
    <t xml:space="preserve">ADRIAN PERALTA CALCAÑO </t>
  </si>
  <si>
    <t xml:space="preserve">DIVISIÓN DE DEPÓSITO LEGAL </t>
  </si>
  <si>
    <t>140</t>
  </si>
  <si>
    <t xml:space="preserve">ROCIO ANTONIA MORILLO ROMERO </t>
  </si>
  <si>
    <t>DIVISIÓN AGENCIA DOMINICANA ISBN/ISSN</t>
  </si>
  <si>
    <t>068</t>
  </si>
  <si>
    <t xml:space="preserve">GREIVIS CRISTINA ASENCIO </t>
  </si>
  <si>
    <t>206</t>
  </si>
  <si>
    <t xml:space="preserve">HUGO HERNÁN ALBUERME MONTAS </t>
  </si>
  <si>
    <t>661</t>
  </si>
  <si>
    <t xml:space="preserve">IRIS LETICIA PINEDA JAVIER </t>
  </si>
  <si>
    <t>AUXILIAR BIBLIOTECARIO I</t>
  </si>
  <si>
    <t xml:space="preserve">DEPARTAMENTO DE SERVICIOS AL PÚBLICO </t>
  </si>
  <si>
    <t>060</t>
  </si>
  <si>
    <t>034</t>
  </si>
  <si>
    <t xml:space="preserve">MARÍA MOREL PLASCENCIA </t>
  </si>
  <si>
    <t>035</t>
  </si>
  <si>
    <t xml:space="preserve">PRUDENCIA RIVERA RIVERA </t>
  </si>
  <si>
    <t>036</t>
  </si>
  <si>
    <t xml:space="preserve">MIGUEL UBALDO CÁRDENAS VERAS </t>
  </si>
  <si>
    <t>057</t>
  </si>
  <si>
    <t>MARÍA DEL CARMEN DOLORES ENCARNACIÓN</t>
  </si>
  <si>
    <t>073</t>
  </si>
  <si>
    <t>WILLIAMS RIVERA GUZMÁN</t>
  </si>
  <si>
    <t>746</t>
  </si>
  <si>
    <t>ROSAYNI GONZÁLEZ RODRÍGUEZ</t>
  </si>
  <si>
    <t xml:space="preserve">DIVISIÓN DE SERVICIOS A PERSONAS CON DISCAPACIDAD </t>
  </si>
  <si>
    <t>051</t>
  </si>
  <si>
    <t>ARLENE ANGELINA SEVERINO FAWCETT</t>
  </si>
  <si>
    <t>204</t>
  </si>
  <si>
    <t xml:space="preserve">ALEXI LUCIANO ROMÁN BELLO </t>
  </si>
  <si>
    <t xml:space="preserve">TECNICO DE AUDIO DE LIBRO </t>
  </si>
  <si>
    <t>083</t>
  </si>
  <si>
    <t xml:space="preserve">MARITZA JOSEFINA SANTANA HOLGUIN </t>
  </si>
  <si>
    <t>415</t>
  </si>
  <si>
    <t xml:space="preserve">YOILIN NOVAS </t>
  </si>
  <si>
    <t xml:space="preserve">DEPARTAMENTO DE CATALOGACIÓN Y ADMINISTRACIÓN DE COLECCIONES </t>
  </si>
  <si>
    <t>673</t>
  </si>
  <si>
    <t>MERITA ALCÁNTARA AQUINO</t>
  </si>
  <si>
    <t>399</t>
  </si>
  <si>
    <t>MARA LUCIA FILETO DA FONSECA</t>
  </si>
  <si>
    <t>BIBLIOTECÓLOGO (A)</t>
  </si>
  <si>
    <t>202</t>
  </si>
  <si>
    <t>YNGRID ELIZABETH DE JESÚS LOCKWARD</t>
  </si>
  <si>
    <t>027</t>
  </si>
  <si>
    <t xml:space="preserve">DAYSI MARGARITA GARCÍA ROJAS </t>
  </si>
  <si>
    <t>066</t>
  </si>
  <si>
    <t>BRENDA M DE LOS ÁNGELES TÁVAREZ JIMÉNEZ</t>
  </si>
  <si>
    <t>260</t>
  </si>
  <si>
    <t xml:space="preserve">LORENZA DEL ROSARIO PERÉZ SOSA </t>
  </si>
  <si>
    <t>041</t>
  </si>
  <si>
    <t xml:space="preserve">MARIANNE LINA FELIZ RAMÍREZ </t>
  </si>
  <si>
    <t>ADALGISA GONZALEZ DE JESUS</t>
  </si>
  <si>
    <t xml:space="preserve">DIVISIÓN DE ADMINISTRACIÓN DE COLECCIONES </t>
  </si>
  <si>
    <t>081</t>
  </si>
  <si>
    <t xml:space="preserve">RODY RODRÍGUEZ MEDINA </t>
  </si>
  <si>
    <t>236</t>
  </si>
  <si>
    <t>GLORIBEL ALTAGARCIA LARA VELÁSQUEZ</t>
  </si>
  <si>
    <t>657</t>
  </si>
  <si>
    <t xml:space="preserve">JOSELYN PUELLO ARTILES </t>
  </si>
  <si>
    <t>758</t>
  </si>
  <si>
    <t>AILEN YAMILCA BRITO LIRIANO</t>
  </si>
  <si>
    <t xml:space="preserve">DIVISIÓN DE HEMEROTECA </t>
  </si>
  <si>
    <t>155</t>
  </si>
  <si>
    <t xml:space="preserve">SANTA ROSARIO CEDANO </t>
  </si>
  <si>
    <t>026</t>
  </si>
  <si>
    <t xml:space="preserve">RAMÓN RUBEN JIMÉNEZ CABA </t>
  </si>
  <si>
    <t>049</t>
  </si>
  <si>
    <t xml:space="preserve">CARMEN LUCÍA CRUZ MEDINA </t>
  </si>
  <si>
    <t>052</t>
  </si>
  <si>
    <t xml:space="preserve">MIRIAM EUDOCIA JAVIER GERMAN </t>
  </si>
  <si>
    <t>142</t>
  </si>
  <si>
    <t xml:space="preserve">JUANA DAYSI GUILLEN ARIAS </t>
  </si>
  <si>
    <t>037</t>
  </si>
  <si>
    <t xml:space="preserve">VICENTA MOLINA CARRIÓN </t>
  </si>
  <si>
    <t>RAMON DARIO REYNOSO DOMINGUEZ</t>
  </si>
  <si>
    <t xml:space="preserve">RED NACIONAL DE BIBLIOTECAS PUBLICAS </t>
  </si>
  <si>
    <t>098</t>
  </si>
  <si>
    <t xml:space="preserve">VALENTINA ISABEL MATEO VIÑAS </t>
  </si>
  <si>
    <t>191</t>
  </si>
  <si>
    <t xml:space="preserve">RITA YSABEL DE JESUS PANTALEÓN </t>
  </si>
  <si>
    <t>023</t>
  </si>
  <si>
    <t xml:space="preserve">MARÍA LUZ CRUZ ESTRELLA </t>
  </si>
  <si>
    <t xml:space="preserve">BIBLIOTECAS PÚBLICAS </t>
  </si>
  <si>
    <t>702</t>
  </si>
  <si>
    <t xml:space="preserve">WENDY LIANA DE SAN MARTIN LANDRON </t>
  </si>
  <si>
    <t>708</t>
  </si>
  <si>
    <t xml:space="preserve">IGNACIO ANTONIO TÁVERAS MEJÍA </t>
  </si>
  <si>
    <t>043</t>
  </si>
  <si>
    <t>DILCIA AMARILIS REYNOSO UREÑA</t>
  </si>
  <si>
    <t>755</t>
  </si>
  <si>
    <t>MARIA LUZ GOMEZ</t>
  </si>
  <si>
    <t>737</t>
  </si>
  <si>
    <t>ESTEPHANY CARINA BASTARDO DE JESÚS</t>
  </si>
  <si>
    <t>719</t>
  </si>
  <si>
    <t xml:space="preserve">DAYEIRA CHANTAL CABRAL </t>
  </si>
  <si>
    <t>749</t>
  </si>
  <si>
    <t>JEAN CARLOS ESEQUIEL ORTÍZ ARIAS</t>
  </si>
  <si>
    <t>769</t>
  </si>
  <si>
    <t>ELIZABET ALMANZAR GARCIA</t>
  </si>
  <si>
    <t>218</t>
  </si>
  <si>
    <t xml:space="preserve">CANDIDA PIÑA REYES </t>
  </si>
  <si>
    <t>VIGILANTE</t>
  </si>
  <si>
    <t>721</t>
  </si>
  <si>
    <t>VALERIO CONCEPCIÓN REGALADO JEREZ</t>
  </si>
  <si>
    <t xml:space="preserve">DEPARTAMENTO DE CAPACITACIÓN EN BIBLIOTECOLOGÍA </t>
  </si>
  <si>
    <t xml:space="preserve">DANIA JOSEFINA REYES RAMÍREZ </t>
  </si>
  <si>
    <t xml:space="preserve">DEPARTAMENTO DE GESTIÓN CULTURAL </t>
  </si>
  <si>
    <t>683</t>
  </si>
  <si>
    <t xml:space="preserve">ÁNGEL RAMON SABA CABRAL </t>
  </si>
  <si>
    <t>106</t>
  </si>
  <si>
    <t xml:space="preserve">ANADYS ANDRINES ROSARIO NUÑEZ </t>
  </si>
  <si>
    <t xml:space="preserve">AUXILIAR DE GESTIÓN CULTURAL </t>
  </si>
  <si>
    <t>768</t>
  </si>
  <si>
    <t>CRISTINO PANIAGUA</t>
  </si>
  <si>
    <t>ANALISTA LEGAL</t>
  </si>
  <si>
    <t xml:space="preserve">FRANCHESCA ALT. MOSCAT GONZALEZ </t>
  </si>
  <si>
    <t xml:space="preserve">DEPARTAMENTO DE TÉCNOLOGIAS DE LA INFORMACIÓN Y COMUNICACIÓN </t>
  </si>
  <si>
    <t>AUXILIAR DE LIMPIEZA DOCUMENTAL</t>
  </si>
  <si>
    <t>TÉCN. DE DESARROLLO DE COLECCIONES</t>
  </si>
  <si>
    <t>AUX. DE DESARROLLO DE COLECCIONES</t>
  </si>
  <si>
    <t>BRISMEL A. GONZALEZ MARTÍNEZ</t>
  </si>
  <si>
    <t>TECN. DIGITALIZACION DOCUMENTAL</t>
  </si>
  <si>
    <t>JENNIFER A. GUTIÉRREZ DE LOS SANTOS</t>
  </si>
  <si>
    <t>TÉCNICO(A) CATALOGACION Y ADM. COL.</t>
  </si>
  <si>
    <t>TECN. ISBN E ISSN</t>
  </si>
  <si>
    <t xml:space="preserve">LORENZA M. RIVERA ALCÁNTARA </t>
  </si>
  <si>
    <t>CATALOGADOR A FORMATOS ACCESIBLES</t>
  </si>
  <si>
    <t>AUX. ADMINISTRACION DE COLECCIONES</t>
  </si>
  <si>
    <t>AUXILIAR DE HEMEROTECA</t>
  </si>
  <si>
    <t>449</t>
  </si>
  <si>
    <t xml:space="preserve">FELIX DAVID REYES THEN </t>
  </si>
  <si>
    <t xml:space="preserve">FACILITADOR (A) BIBLIOTECARIO </t>
  </si>
  <si>
    <t>ENC. SECCION CORRESPONDENCIA</t>
  </si>
  <si>
    <t xml:space="preserve">EMELISA ALT. SÁNCHEZ CALDERÓN </t>
  </si>
  <si>
    <t>AUX. DE ISBN E ISSN</t>
  </si>
  <si>
    <t xml:space="preserve">DIRECTOR (A) TÉCNICA BIBLIOTELOGÍA </t>
  </si>
  <si>
    <t>DIRECTOR GENERAL</t>
  </si>
  <si>
    <t>TECNICO (A) BIBLIOTECARIO (A)</t>
  </si>
  <si>
    <t xml:space="preserve">HALLKING QUESADA MEDINA </t>
  </si>
  <si>
    <t xml:space="preserve">TÉCNICO EN PROGRAMACIÓN </t>
  </si>
  <si>
    <t>779</t>
  </si>
  <si>
    <t>ELIANNY JAZMIN GONZALEZ LORA</t>
  </si>
  <si>
    <t>GESTOR DE REDES SOCIALES</t>
  </si>
  <si>
    <t>781</t>
  </si>
  <si>
    <t>JORGE APOLINAR PEREZ PEREZ</t>
  </si>
  <si>
    <t>783</t>
  </si>
  <si>
    <t>784</t>
  </si>
  <si>
    <t>CRISLEIDY A. MERÁN CANDELARIO</t>
  </si>
  <si>
    <t>785</t>
  </si>
  <si>
    <t>AMMI VASQUEZ HERNANDEZ</t>
  </si>
  <si>
    <t>NILCIA AURORA GARCIA GALVAN</t>
  </si>
  <si>
    <t>787</t>
  </si>
  <si>
    <t>ASESOR (A) RELACIÓN GUB. Y ADM.</t>
  </si>
  <si>
    <t>728</t>
  </si>
  <si>
    <t xml:space="preserve">VICTOR FRANCISCO RONDÓN DE LA CRUZ </t>
  </si>
  <si>
    <t>789</t>
  </si>
  <si>
    <t>791</t>
  </si>
  <si>
    <t>JACINTO GOMEZ</t>
  </si>
  <si>
    <t>LILIANA MERCEDES ALCANTARA UBRI</t>
  </si>
  <si>
    <t xml:space="preserve">OFICINA DE ACCESO A LA INFORMACIÓN </t>
  </si>
  <si>
    <t>REYES BELTRE VARGAS</t>
  </si>
  <si>
    <t>KATHERINE YUSAIRY PEREZ LOPEZ</t>
  </si>
  <si>
    <t>723</t>
  </si>
  <si>
    <t>745</t>
  </si>
  <si>
    <t>VICTOR MANEL HERNANDEZ TEJEDA</t>
  </si>
  <si>
    <t>YORDANIA FCA. CABRERA CABREJA</t>
  </si>
  <si>
    <t>BIBLIOTECA NACIONAL PEDRO HENRIQUEZ UREÑA</t>
  </si>
  <si>
    <t>796</t>
  </si>
  <si>
    <t>799</t>
  </si>
  <si>
    <t>CARLOS JOSE AQUINO BATISTA</t>
  </si>
  <si>
    <t>798</t>
  </si>
  <si>
    <t>GEYKOL JOSUE FIGUEROA DE LA CRUZ</t>
  </si>
  <si>
    <t>CHOFER I</t>
  </si>
  <si>
    <t>801</t>
  </si>
  <si>
    <t>YOENDRY OZORIA TOLENTINO</t>
  </si>
  <si>
    <t>803</t>
  </si>
  <si>
    <t>JOSANNY MONI MOTA</t>
  </si>
  <si>
    <t>ASESOR (A)</t>
  </si>
  <si>
    <t>SUPERVISOR (A) MAYORDOMIA</t>
  </si>
  <si>
    <t>AMAURY GUILLERMO ROMERO DE LOS SANTOS</t>
  </si>
  <si>
    <t>805</t>
  </si>
  <si>
    <t>TECNICO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</si>
</sst>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0">
    <xf numFmtId="0" fontId="0" fillId="0" borderId="0" xfId="0"/>
    <xf numFmtId="0" fontId="0" fillId="2" borderId="0" xfId="0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4" borderId="0" xfId="0" applyFont="1" applyFill="1"/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left"/>
    </xf>
    <xf numFmtId="164" fontId="6" fillId="4" borderId="12" xfId="1" applyFont="1" applyFill="1" applyBorder="1" applyAlignment="1">
      <alignment horizontal="left"/>
    </xf>
    <xf numFmtId="164" fontId="6" fillId="4" borderId="13" xfId="1" applyFont="1" applyFill="1" applyBorder="1" applyAlignment="1">
      <alignment horizontal="left"/>
    </xf>
    <xf numFmtId="0" fontId="6" fillId="4" borderId="14" xfId="0" applyFont="1" applyFill="1" applyBorder="1" applyAlignment="1">
      <alignment horizontal="left"/>
    </xf>
    <xf numFmtId="0" fontId="6" fillId="4" borderId="15" xfId="0" applyFont="1" applyFill="1" applyBorder="1" applyAlignment="1">
      <alignment horizontal="left"/>
    </xf>
    <xf numFmtId="0" fontId="6" fillId="4" borderId="15" xfId="0" applyFont="1" applyFill="1" applyBorder="1" applyAlignment="1">
      <alignment horizontal="center"/>
    </xf>
    <xf numFmtId="164" fontId="6" fillId="4" borderId="15" xfId="1" applyFont="1" applyFill="1" applyBorder="1" applyAlignment="1">
      <alignment horizontal="left"/>
    </xf>
    <xf numFmtId="164" fontId="6" fillId="4" borderId="16" xfId="1" applyFont="1" applyFill="1" applyBorder="1" applyAlignment="1">
      <alignment horizontal="left"/>
    </xf>
    <xf numFmtId="164" fontId="6" fillId="4" borderId="15" xfId="1" applyFont="1" applyFill="1" applyBorder="1" applyAlignment="1">
      <alignment horizontal="center"/>
    </xf>
    <xf numFmtId="0" fontId="6" fillId="4" borderId="17" xfId="0" applyFont="1" applyFill="1" applyBorder="1" applyAlignment="1">
      <alignment horizontal="left"/>
    </xf>
    <xf numFmtId="0" fontId="6" fillId="4" borderId="18" xfId="0" applyFont="1" applyFill="1" applyBorder="1" applyAlignment="1">
      <alignment horizontal="left"/>
    </xf>
    <xf numFmtId="164" fontId="6" fillId="4" borderId="18" xfId="1" applyFont="1" applyFill="1" applyBorder="1" applyAlignment="1">
      <alignment horizontal="center"/>
    </xf>
    <xf numFmtId="164" fontId="6" fillId="4" borderId="18" xfId="1" applyFont="1" applyFill="1" applyBorder="1" applyAlignment="1">
      <alignment horizontal="left"/>
    </xf>
    <xf numFmtId="164" fontId="6" fillId="4" borderId="19" xfId="1" applyFont="1" applyFill="1" applyBorder="1" applyAlignment="1">
      <alignment horizontal="left"/>
    </xf>
    <xf numFmtId="49" fontId="8" fillId="6" borderId="7" xfId="0" applyNumberFormat="1" applyFont="1" applyFill="1" applyBorder="1" applyAlignment="1">
      <alignment horizontal="left"/>
    </xf>
    <xf numFmtId="0" fontId="8" fillId="6" borderId="8" xfId="0" applyFont="1" applyFill="1" applyBorder="1" applyAlignment="1">
      <alignment horizontal="left"/>
    </xf>
    <xf numFmtId="0" fontId="9" fillId="6" borderId="9" xfId="0" applyFont="1" applyFill="1" applyBorder="1" applyAlignment="1">
      <alignment horizontal="left"/>
    </xf>
    <xf numFmtId="0" fontId="8" fillId="6" borderId="9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left"/>
    </xf>
    <xf numFmtId="164" fontId="8" fillId="6" borderId="9" xfId="1" applyFont="1" applyFill="1" applyBorder="1" applyAlignment="1">
      <alignment horizontal="left"/>
    </xf>
    <xf numFmtId="164" fontId="8" fillId="6" borderId="10" xfId="1" applyFont="1" applyFill="1" applyBorder="1" applyAlignment="1">
      <alignment horizontal="left"/>
    </xf>
    <xf numFmtId="49" fontId="8" fillId="4" borderId="0" xfId="0" applyNumberFormat="1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164" fontId="8" fillId="4" borderId="0" xfId="1" applyFont="1" applyFill="1" applyBorder="1" applyAlignment="1">
      <alignment horizontal="left"/>
    </xf>
    <xf numFmtId="49" fontId="6" fillId="4" borderId="14" xfId="0" applyNumberFormat="1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49" fontId="6" fillId="4" borderId="17" xfId="0" applyNumberFormat="1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49" fontId="8" fillId="6" borderId="8" xfId="0" applyNumberFormat="1" applyFont="1" applyFill="1" applyBorder="1" applyAlignment="1">
      <alignment horizontal="left"/>
    </xf>
    <xf numFmtId="164" fontId="8" fillId="6" borderId="9" xfId="1" applyFont="1" applyFill="1" applyBorder="1" applyAlignment="1">
      <alignment horizontal="center"/>
    </xf>
    <xf numFmtId="49" fontId="11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164" fontId="6" fillId="4" borderId="12" xfId="1" applyFont="1" applyFill="1" applyBorder="1" applyAlignment="1">
      <alignment horizontal="center"/>
    </xf>
    <xf numFmtId="49" fontId="10" fillId="5" borderId="3" xfId="0" applyNumberFormat="1" applyFont="1" applyFill="1" applyBorder="1"/>
    <xf numFmtId="49" fontId="8" fillId="6" borderId="20" xfId="0" applyNumberFormat="1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164" fontId="8" fillId="4" borderId="0" xfId="1" applyFont="1" applyFill="1" applyBorder="1" applyAlignment="1">
      <alignment horizontal="center"/>
    </xf>
    <xf numFmtId="0" fontId="9" fillId="6" borderId="8" xfId="0" applyFont="1" applyFill="1" applyBorder="1" applyAlignment="1">
      <alignment horizontal="left"/>
    </xf>
    <xf numFmtId="164" fontId="9" fillId="6" borderId="9" xfId="1" applyFont="1" applyFill="1" applyBorder="1" applyAlignment="1">
      <alignment horizontal="center"/>
    </xf>
    <xf numFmtId="164" fontId="9" fillId="6" borderId="9" xfId="1" applyFont="1" applyFill="1" applyBorder="1" applyAlignment="1">
      <alignment horizontal="left"/>
    </xf>
    <xf numFmtId="164" fontId="9" fillId="6" borderId="10" xfId="1" applyFont="1" applyFill="1" applyBorder="1" applyAlignment="1">
      <alignment horizontal="left"/>
    </xf>
    <xf numFmtId="0" fontId="6" fillId="4" borderId="15" xfId="0" applyFont="1" applyFill="1" applyBorder="1"/>
    <xf numFmtId="4" fontId="6" fillId="4" borderId="15" xfId="0" applyNumberFormat="1" applyFont="1" applyFill="1" applyBorder="1"/>
    <xf numFmtId="49" fontId="10" fillId="5" borderId="20" xfId="0" applyNumberFormat="1" applyFont="1" applyFill="1" applyBorder="1"/>
    <xf numFmtId="0" fontId="10" fillId="5" borderId="21" xfId="0" applyFont="1" applyFill="1" applyBorder="1"/>
    <xf numFmtId="0" fontId="10" fillId="5" borderId="21" xfId="0" applyFont="1" applyFill="1" applyBorder="1" applyAlignment="1">
      <alignment horizontal="center"/>
    </xf>
    <xf numFmtId="0" fontId="10" fillId="5" borderId="22" xfId="0" applyFont="1" applyFill="1" applyBorder="1"/>
    <xf numFmtId="49" fontId="11" fillId="4" borderId="11" xfId="0" applyNumberFormat="1" applyFont="1" applyFill="1" applyBorder="1" applyAlignment="1">
      <alignment horizontal="center"/>
    </xf>
    <xf numFmtId="0" fontId="11" fillId="4" borderId="12" xfId="0" applyFont="1" applyFill="1" applyBorder="1"/>
    <xf numFmtId="0" fontId="11" fillId="4" borderId="12" xfId="0" applyFont="1" applyFill="1" applyBorder="1" applyAlignment="1">
      <alignment horizontal="center"/>
    </xf>
    <xf numFmtId="4" fontId="11" fillId="4" borderId="12" xfId="0" applyNumberFormat="1" applyFont="1" applyFill="1" applyBorder="1"/>
    <xf numFmtId="164" fontId="6" fillId="4" borderId="15" xfId="1" applyFont="1" applyFill="1" applyBorder="1" applyAlignment="1">
      <alignment horizontal="right"/>
    </xf>
    <xf numFmtId="49" fontId="11" fillId="4" borderId="14" xfId="0" applyNumberFormat="1" applyFont="1" applyFill="1" applyBorder="1" applyAlignment="1">
      <alignment horizontal="center"/>
    </xf>
    <xf numFmtId="0" fontId="11" fillId="4" borderId="15" xfId="0" applyFont="1" applyFill="1" applyBorder="1"/>
    <xf numFmtId="0" fontId="11" fillId="4" borderId="15" xfId="0" applyFont="1" applyFill="1" applyBorder="1" applyAlignment="1">
      <alignment horizontal="center"/>
    </xf>
    <xf numFmtId="4" fontId="11" fillId="4" borderId="15" xfId="0" applyNumberFormat="1" applyFont="1" applyFill="1" applyBorder="1"/>
    <xf numFmtId="49" fontId="11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/>
    <xf numFmtId="4" fontId="11" fillId="0" borderId="15" xfId="0" applyNumberFormat="1" applyFont="1" applyBorder="1"/>
    <xf numFmtId="0" fontId="7" fillId="5" borderId="20" xfId="0" applyFont="1" applyFill="1" applyBorder="1"/>
    <xf numFmtId="0" fontId="7" fillId="5" borderId="21" xfId="0" applyFont="1" applyFill="1" applyBorder="1"/>
    <xf numFmtId="0" fontId="7" fillId="5" borderId="22" xfId="0" applyFont="1" applyFill="1" applyBorder="1"/>
    <xf numFmtId="0" fontId="2" fillId="5" borderId="21" xfId="0" applyFont="1" applyFill="1" applyBorder="1"/>
    <xf numFmtId="0" fontId="2" fillId="5" borderId="21" xfId="0" applyFont="1" applyFill="1" applyBorder="1" applyAlignment="1">
      <alignment horizontal="center"/>
    </xf>
    <xf numFmtId="0" fontId="2" fillId="5" borderId="22" xfId="0" applyFont="1" applyFill="1" applyBorder="1"/>
    <xf numFmtId="0" fontId="0" fillId="4" borderId="0" xfId="0" applyFill="1"/>
    <xf numFmtId="43" fontId="0" fillId="0" borderId="0" xfId="0" applyNumberFormat="1"/>
    <xf numFmtId="164" fontId="12" fillId="4" borderId="15" xfId="1" applyFont="1" applyFill="1" applyBorder="1" applyAlignment="1">
      <alignment horizontal="left"/>
    </xf>
    <xf numFmtId="49" fontId="10" fillId="5" borderId="1" xfId="0" applyNumberFormat="1" applyFont="1" applyFill="1" applyBorder="1"/>
    <xf numFmtId="0" fontId="10" fillId="5" borderId="23" xfId="0" applyFont="1" applyFill="1" applyBorder="1"/>
    <xf numFmtId="0" fontId="10" fillId="5" borderId="23" xfId="0" applyFont="1" applyFill="1" applyBorder="1" applyAlignment="1">
      <alignment horizontal="center"/>
    </xf>
    <xf numFmtId="0" fontId="10" fillId="5" borderId="2" xfId="0" applyFont="1" applyFill="1" applyBorder="1"/>
    <xf numFmtId="49" fontId="8" fillId="6" borderId="24" xfId="0" applyNumberFormat="1" applyFont="1" applyFill="1" applyBorder="1" applyAlignment="1">
      <alignment horizontal="left"/>
    </xf>
    <xf numFmtId="0" fontId="8" fillId="6" borderId="25" xfId="0" applyFont="1" applyFill="1" applyBorder="1" applyAlignment="1">
      <alignment horizontal="left"/>
    </xf>
    <xf numFmtId="0" fontId="9" fillId="6" borderId="25" xfId="0" applyFont="1" applyFill="1" applyBorder="1" applyAlignment="1">
      <alignment horizontal="left"/>
    </xf>
    <xf numFmtId="164" fontId="8" fillId="6" borderId="25" xfId="1" applyFont="1" applyFill="1" applyBorder="1" applyAlignment="1">
      <alignment horizontal="center"/>
    </xf>
    <xf numFmtId="164" fontId="8" fillId="6" borderId="25" xfId="1" applyFont="1" applyFill="1" applyBorder="1" applyAlignment="1">
      <alignment horizontal="left"/>
    </xf>
    <xf numFmtId="164" fontId="8" fillId="6" borderId="26" xfId="1" applyFont="1" applyFill="1" applyBorder="1" applyAlignment="1">
      <alignment horizontal="left"/>
    </xf>
    <xf numFmtId="49" fontId="6" fillId="4" borderId="27" xfId="0" applyNumberFormat="1" applyFont="1" applyFill="1" applyBorder="1" applyAlignment="1">
      <alignment horizontal="center"/>
    </xf>
    <xf numFmtId="0" fontId="6" fillId="4" borderId="28" xfId="0" applyFont="1" applyFill="1" applyBorder="1" applyAlignment="1">
      <alignment horizontal="left"/>
    </xf>
    <xf numFmtId="164" fontId="6" fillId="4" borderId="28" xfId="1" applyFont="1" applyFill="1" applyBorder="1" applyAlignment="1">
      <alignment horizontal="center"/>
    </xf>
    <xf numFmtId="164" fontId="6" fillId="4" borderId="28" xfId="1" applyFont="1" applyFill="1" applyBorder="1" applyAlignment="1">
      <alignment horizontal="left"/>
    </xf>
    <xf numFmtId="164" fontId="6" fillId="4" borderId="29" xfId="1" applyFont="1" applyFill="1" applyBorder="1" applyAlignment="1">
      <alignment horizontal="left"/>
    </xf>
    <xf numFmtId="49" fontId="6" fillId="4" borderId="30" xfId="0" applyNumberFormat="1" applyFont="1" applyFill="1" applyBorder="1" applyAlignment="1">
      <alignment horizontal="center"/>
    </xf>
    <xf numFmtId="0" fontId="6" fillId="4" borderId="31" xfId="0" applyFont="1" applyFill="1" applyBorder="1" applyAlignment="1">
      <alignment horizontal="left"/>
    </xf>
    <xf numFmtId="164" fontId="6" fillId="4" borderId="31" xfId="1" applyFont="1" applyFill="1" applyBorder="1" applyAlignment="1">
      <alignment horizontal="center"/>
    </xf>
    <xf numFmtId="164" fontId="6" fillId="4" borderId="31" xfId="1" applyFont="1" applyFill="1" applyBorder="1" applyAlignment="1">
      <alignment horizontal="left"/>
    </xf>
    <xf numFmtId="164" fontId="6" fillId="4" borderId="32" xfId="1" applyFont="1" applyFill="1" applyBorder="1" applyAlignment="1">
      <alignment horizontal="left"/>
    </xf>
    <xf numFmtId="0" fontId="6" fillId="4" borderId="28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center" vertical="center"/>
    </xf>
    <xf numFmtId="164" fontId="6" fillId="4" borderId="15" xfId="1" applyFont="1" applyFill="1" applyBorder="1" applyAlignment="1">
      <alignment horizontal="left" vertical="center"/>
    </xf>
    <xf numFmtId="164" fontId="6" fillId="4" borderId="15" xfId="1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49" fontId="6" fillId="4" borderId="33" xfId="0" applyNumberFormat="1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left" vertical="center"/>
    </xf>
    <xf numFmtId="0" fontId="6" fillId="4" borderId="28" xfId="0" applyFont="1" applyFill="1" applyBorder="1" applyAlignment="1">
      <alignment horizontal="left" vertical="center"/>
    </xf>
    <xf numFmtId="0" fontId="6" fillId="4" borderId="28" xfId="0" applyFont="1" applyFill="1" applyBorder="1" applyAlignment="1">
      <alignment horizontal="center" vertical="center"/>
    </xf>
    <xf numFmtId="164" fontId="6" fillId="4" borderId="28" xfId="1" applyFont="1" applyFill="1" applyBorder="1" applyAlignment="1">
      <alignment horizontal="left" vertical="center"/>
    </xf>
    <xf numFmtId="164" fontId="6" fillId="4" borderId="29" xfId="1" applyFont="1" applyFill="1" applyBorder="1" applyAlignment="1">
      <alignment horizontal="left" vertical="center"/>
    </xf>
    <xf numFmtId="49" fontId="6" fillId="4" borderId="14" xfId="0" applyNumberFormat="1" applyFont="1" applyFill="1" applyBorder="1" applyAlignment="1">
      <alignment horizontal="center" vertical="center"/>
    </xf>
    <xf numFmtId="164" fontId="6" fillId="4" borderId="16" xfId="1" applyFont="1" applyFill="1" applyBorder="1" applyAlignment="1">
      <alignment horizontal="left" vertical="center"/>
    </xf>
    <xf numFmtId="49" fontId="6" fillId="4" borderId="34" xfId="0" applyNumberFormat="1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left" vertical="center"/>
    </xf>
    <xf numFmtId="0" fontId="6" fillId="4" borderId="31" xfId="0" applyFont="1" applyFill="1" applyBorder="1" applyAlignment="1">
      <alignment horizontal="left" vertical="center"/>
    </xf>
    <xf numFmtId="164" fontId="6" fillId="4" borderId="31" xfId="1" applyFont="1" applyFill="1" applyBorder="1" applyAlignment="1">
      <alignment horizontal="center" vertical="center"/>
    </xf>
    <xf numFmtId="164" fontId="6" fillId="4" borderId="31" xfId="1" applyFont="1" applyFill="1" applyBorder="1" applyAlignment="1">
      <alignment horizontal="left" vertical="center"/>
    </xf>
    <xf numFmtId="0" fontId="11" fillId="0" borderId="28" xfId="0" applyFont="1" applyBorder="1" applyAlignment="1">
      <alignment horizontal="center"/>
    </xf>
    <xf numFmtId="49" fontId="6" fillId="4" borderId="8" xfId="0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center"/>
    </xf>
    <xf numFmtId="164" fontId="6" fillId="4" borderId="9" xfId="1" applyFont="1" applyFill="1" applyBorder="1" applyAlignment="1">
      <alignment horizontal="center"/>
    </xf>
    <xf numFmtId="164" fontId="6" fillId="4" borderId="9" xfId="1" applyFont="1" applyFill="1" applyBorder="1" applyAlignment="1">
      <alignment horizontal="left"/>
    </xf>
    <xf numFmtId="164" fontId="6" fillId="4" borderId="10" xfId="1" applyFont="1" applyFill="1" applyBorder="1" applyAlignment="1">
      <alignment horizontal="left"/>
    </xf>
    <xf numFmtId="49" fontId="6" fillId="4" borderId="33" xfId="0" applyNumberFormat="1" applyFont="1" applyFill="1" applyBorder="1" applyAlignment="1">
      <alignment horizontal="center"/>
    </xf>
    <xf numFmtId="0" fontId="6" fillId="4" borderId="27" xfId="0" applyFont="1" applyFill="1" applyBorder="1" applyAlignment="1">
      <alignment horizontal="left"/>
    </xf>
    <xf numFmtId="49" fontId="6" fillId="4" borderId="35" xfId="0" applyNumberFormat="1" applyFont="1" applyFill="1" applyBorder="1" applyAlignment="1">
      <alignment horizontal="center"/>
    </xf>
    <xf numFmtId="49" fontId="6" fillId="4" borderId="34" xfId="0" applyNumberFormat="1" applyFont="1" applyFill="1" applyBorder="1" applyAlignment="1">
      <alignment horizontal="center"/>
    </xf>
    <xf numFmtId="0" fontId="6" fillId="4" borderId="30" xfId="0" applyFont="1" applyFill="1" applyBorder="1" applyAlignment="1">
      <alignment horizontal="left"/>
    </xf>
    <xf numFmtId="49" fontId="6" fillId="4" borderId="4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left"/>
    </xf>
    <xf numFmtId="164" fontId="6" fillId="4" borderId="5" xfId="1" applyFont="1" applyFill="1" applyBorder="1" applyAlignment="1">
      <alignment horizontal="center"/>
    </xf>
    <xf numFmtId="164" fontId="6" fillId="4" borderId="5" xfId="1" applyFont="1" applyFill="1" applyBorder="1" applyAlignment="1">
      <alignment horizontal="left"/>
    </xf>
    <xf numFmtId="164" fontId="6" fillId="4" borderId="6" xfId="1" applyFont="1" applyFill="1" applyBorder="1" applyAlignment="1">
      <alignment horizontal="left"/>
    </xf>
    <xf numFmtId="164" fontId="6" fillId="4" borderId="28" xfId="1" applyFont="1" applyFill="1" applyBorder="1" applyAlignment="1">
      <alignment horizontal="right"/>
    </xf>
    <xf numFmtId="0" fontId="11" fillId="0" borderId="30" xfId="0" applyFont="1" applyBorder="1" applyAlignment="1">
      <alignment horizontal="center"/>
    </xf>
    <xf numFmtId="0" fontId="11" fillId="4" borderId="31" xfId="0" applyFont="1" applyFill="1" applyBorder="1"/>
    <xf numFmtId="0" fontId="11" fillId="4" borderId="31" xfId="0" applyFont="1" applyFill="1" applyBorder="1" applyAlignment="1">
      <alignment horizontal="center"/>
    </xf>
    <xf numFmtId="4" fontId="11" fillId="4" borderId="31" xfId="0" applyNumberFormat="1" applyFont="1" applyFill="1" applyBorder="1"/>
    <xf numFmtId="49" fontId="11" fillId="4" borderId="27" xfId="0" applyNumberFormat="1" applyFont="1" applyFill="1" applyBorder="1" applyAlignment="1">
      <alignment horizontal="center"/>
    </xf>
    <xf numFmtId="0" fontId="11" fillId="4" borderId="28" xfId="0" applyFont="1" applyFill="1" applyBorder="1"/>
    <xf numFmtId="0" fontId="11" fillId="4" borderId="28" xfId="0" applyFont="1" applyFill="1" applyBorder="1" applyAlignment="1">
      <alignment horizontal="center"/>
    </xf>
    <xf numFmtId="4" fontId="11" fillId="4" borderId="28" xfId="0" applyNumberFormat="1" applyFont="1" applyFill="1" applyBorder="1"/>
    <xf numFmtId="164" fontId="12" fillId="4" borderId="16" xfId="1" applyFont="1" applyFill="1" applyBorder="1" applyAlignment="1">
      <alignment horizontal="left"/>
    </xf>
    <xf numFmtId="49" fontId="6" fillId="4" borderId="24" xfId="0" applyNumberFormat="1" applyFont="1" applyFill="1" applyBorder="1" applyAlignment="1">
      <alignment horizontal="center"/>
    </xf>
    <xf numFmtId="164" fontId="6" fillId="4" borderId="25" xfId="1" applyFont="1" applyFill="1" applyBorder="1" applyAlignment="1">
      <alignment horizontal="left"/>
    </xf>
    <xf numFmtId="0" fontId="11" fillId="0" borderId="31" xfId="0" applyFont="1" applyBorder="1" applyAlignment="1">
      <alignment horizontal="center"/>
    </xf>
    <xf numFmtId="0" fontId="6" fillId="4" borderId="30" xfId="0" applyFont="1" applyFill="1" applyBorder="1" applyAlignment="1">
      <alignment horizontal="center"/>
    </xf>
    <xf numFmtId="0" fontId="6" fillId="4" borderId="31" xfId="0" applyFont="1" applyFill="1" applyBorder="1"/>
    <xf numFmtId="164" fontId="6" fillId="4" borderId="32" xfId="1" applyFont="1" applyFill="1" applyBorder="1" applyAlignment="1">
      <alignment horizontal="center"/>
    </xf>
    <xf numFmtId="0" fontId="6" fillId="4" borderId="28" xfId="0" applyFont="1" applyFill="1" applyBorder="1"/>
    <xf numFmtId="4" fontId="6" fillId="4" borderId="28" xfId="0" applyNumberFormat="1" applyFont="1" applyFill="1" applyBorder="1"/>
    <xf numFmtId="49" fontId="6" fillId="4" borderId="36" xfId="0" applyNumberFormat="1" applyFont="1" applyFill="1" applyBorder="1" applyAlignment="1">
      <alignment horizontal="center"/>
    </xf>
    <xf numFmtId="0" fontId="11" fillId="4" borderId="34" xfId="0" applyFont="1" applyFill="1" applyBorder="1" applyAlignment="1">
      <alignment horizontal="center"/>
    </xf>
    <xf numFmtId="0" fontId="11" fillId="4" borderId="30" xfId="0" applyFont="1" applyFill="1" applyBorder="1" applyAlignment="1">
      <alignment horizontal="left"/>
    </xf>
    <xf numFmtId="0" fontId="6" fillId="4" borderId="25" xfId="0" applyFont="1" applyFill="1" applyBorder="1" applyAlignment="1">
      <alignment horizontal="left"/>
    </xf>
    <xf numFmtId="0" fontId="6" fillId="4" borderId="25" xfId="0" applyFont="1" applyFill="1" applyBorder="1" applyAlignment="1">
      <alignment horizontal="center"/>
    </xf>
    <xf numFmtId="164" fontId="6" fillId="4" borderId="25" xfId="1" applyFont="1" applyFill="1" applyBorder="1" applyAlignment="1">
      <alignment horizontal="center"/>
    </xf>
    <xf numFmtId="49" fontId="6" fillId="4" borderId="37" xfId="0" applyNumberFormat="1" applyFont="1" applyFill="1" applyBorder="1" applyAlignment="1">
      <alignment horizontal="center"/>
    </xf>
    <xf numFmtId="164" fontId="6" fillId="4" borderId="38" xfId="1" applyFont="1" applyFill="1" applyBorder="1" applyAlignment="1">
      <alignment horizontal="center"/>
    </xf>
    <xf numFmtId="164" fontId="6" fillId="4" borderId="38" xfId="1" applyFont="1" applyFill="1" applyBorder="1" applyAlignment="1">
      <alignment horizontal="left"/>
    </xf>
    <xf numFmtId="164" fontId="6" fillId="4" borderId="39" xfId="1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11" fillId="0" borderId="38" xfId="0" applyFont="1" applyBorder="1" applyAlignment="1">
      <alignment horizontal="center"/>
    </xf>
    <xf numFmtId="43" fontId="12" fillId="4" borderId="0" xfId="0" applyNumberFormat="1" applyFont="1" applyFill="1"/>
    <xf numFmtId="164" fontId="11" fillId="4" borderId="0" xfId="0" applyNumberFormat="1" applyFont="1" applyFill="1"/>
    <xf numFmtId="49" fontId="6" fillId="4" borderId="15" xfId="0" applyNumberFormat="1" applyFont="1" applyFill="1" applyBorder="1" applyAlignment="1">
      <alignment horizontal="center"/>
    </xf>
    <xf numFmtId="0" fontId="10" fillId="5" borderId="20" xfId="0" applyFont="1" applyFill="1" applyBorder="1"/>
    <xf numFmtId="0" fontId="3" fillId="2" borderId="0" xfId="0" applyFont="1" applyFill="1" applyAlignment="1">
      <alignment horizontal="center"/>
    </xf>
    <xf numFmtId="17" fontId="3" fillId="2" borderId="0" xfId="0" applyNumberFormat="1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3d7af001-f3ab-4fb4-ba82-a8f875208bc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121596</xdr:rowOff>
    </xdr:from>
    <xdr:to>
      <xdr:col>1</xdr:col>
      <xdr:colOff>1456305</xdr:colOff>
      <xdr:row>5</xdr:row>
      <xdr:rowOff>93021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DC986C-9BB3-4BDB-A369-DA8C41679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596"/>
          <a:ext cx="1952821" cy="120764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194554</xdr:colOff>
      <xdr:row>0</xdr:row>
      <xdr:rowOff>113086</xdr:rowOff>
    </xdr:from>
    <xdr:to>
      <xdr:col>11</xdr:col>
      <xdr:colOff>585079</xdr:colOff>
      <xdr:row>4</xdr:row>
      <xdr:rowOff>113086</xdr:rowOff>
    </xdr:to>
    <xdr:pic>
      <xdr:nvPicPr>
        <xdr:cNvPr id="3" name="x_image_0">
          <a:extLst>
            <a:ext uri="{FF2B5EF4-FFF2-40B4-BE49-F238E27FC236}">
              <a16:creationId xmlns:a16="http://schemas.microsoft.com/office/drawing/2014/main" id="{1A1EF359-E7B0-4F12-AF97-3B79321EB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7692" y="113086"/>
          <a:ext cx="1261961" cy="1043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8"/>
  <sheetViews>
    <sheetView tabSelected="1" topLeftCell="B1" zoomScale="110" zoomScaleNormal="110" workbookViewId="0">
      <pane ySplit="8" topLeftCell="A278" activePane="bottomLeft" state="frozen"/>
      <selection pane="bottomLeft" activeCell="C165" sqref="C165"/>
    </sheetView>
  </sheetViews>
  <sheetFormatPr defaultColWidth="9.140625" defaultRowHeight="15" x14ac:dyDescent="0.25"/>
  <cols>
    <col min="1" max="1" width="7.42578125" customWidth="1"/>
    <col min="2" max="2" width="39.85546875" customWidth="1"/>
    <col min="3" max="3" width="38.140625" customWidth="1"/>
    <col min="4" max="4" width="42.28515625" customWidth="1"/>
    <col min="5" max="5" width="8.28515625" customWidth="1"/>
    <col min="6" max="6" width="13.42578125" customWidth="1"/>
    <col min="7" max="9" width="12.28515625" customWidth="1"/>
    <col min="10" max="11" width="13.140625" bestFit="1" customWidth="1"/>
    <col min="12" max="12" width="14.5703125" customWidth="1"/>
    <col min="13" max="13" width="9.140625" style="81"/>
  </cols>
  <sheetData>
    <row r="1" spans="1:12" ht="22.5" x14ac:dyDescent="0.45">
      <c r="A1" s="176" t="s">
        <v>398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2" ht="22.5" x14ac:dyDescent="0.45">
      <c r="A2" s="176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</row>
    <row r="3" spans="1:12" ht="22.5" x14ac:dyDescent="0.45">
      <c r="A3" s="177">
        <v>46174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6.5" thickBot="1" x14ac:dyDescent="0.3">
      <c r="A7" s="2"/>
      <c r="B7" s="3"/>
      <c r="C7" s="3"/>
      <c r="D7" s="3"/>
      <c r="E7" s="3"/>
      <c r="F7" s="4"/>
      <c r="G7" s="178" t="s">
        <v>1</v>
      </c>
      <c r="H7" s="179"/>
      <c r="I7" s="5"/>
      <c r="J7" s="5"/>
      <c r="K7" s="5"/>
      <c r="L7" s="5"/>
    </row>
    <row r="8" spans="1:12" ht="48" thickBot="1" x14ac:dyDescent="0.3">
      <c r="A8" s="6" t="s">
        <v>2</v>
      </c>
      <c r="B8" s="7" t="s">
        <v>3</v>
      </c>
      <c r="C8" s="8" t="s">
        <v>4</v>
      </c>
      <c r="D8" s="8" t="s">
        <v>5</v>
      </c>
      <c r="E8" s="8" t="s">
        <v>6</v>
      </c>
      <c r="F8" s="9" t="s">
        <v>7</v>
      </c>
      <c r="G8" s="8" t="s">
        <v>8</v>
      </c>
      <c r="H8" s="8" t="s">
        <v>9</v>
      </c>
      <c r="I8" s="9" t="s">
        <v>10</v>
      </c>
      <c r="J8" s="9" t="s">
        <v>11</v>
      </c>
      <c r="K8" s="9" t="s">
        <v>12</v>
      </c>
      <c r="L8" s="10" t="s">
        <v>13</v>
      </c>
    </row>
    <row r="9" spans="1:12" ht="19.5" thickBot="1" x14ac:dyDescent="0.35">
      <c r="A9" s="75"/>
      <c r="B9" s="75" t="s">
        <v>14</v>
      </c>
      <c r="C9" s="76"/>
      <c r="D9" s="76"/>
      <c r="E9" s="76"/>
      <c r="F9" s="76"/>
      <c r="G9" s="76"/>
      <c r="H9" s="76"/>
      <c r="I9" s="76"/>
      <c r="J9" s="76"/>
      <c r="K9" s="76"/>
      <c r="L9" s="77"/>
    </row>
    <row r="10" spans="1:12" ht="15.75" x14ac:dyDescent="0.25">
      <c r="A10" s="112" t="s">
        <v>15</v>
      </c>
      <c r="B10" s="113" t="s">
        <v>16</v>
      </c>
      <c r="C10" s="114" t="s">
        <v>368</v>
      </c>
      <c r="D10" s="115" t="s">
        <v>17</v>
      </c>
      <c r="E10" s="115" t="s">
        <v>18</v>
      </c>
      <c r="F10" s="116">
        <v>225000</v>
      </c>
      <c r="G10" s="116">
        <f t="shared" ref="G10:G20" si="0">+F10*2.87%</f>
        <v>6457.5</v>
      </c>
      <c r="H10" s="116">
        <v>6840</v>
      </c>
      <c r="I10" s="116">
        <v>41508.49</v>
      </c>
      <c r="J10" s="116">
        <v>25</v>
      </c>
      <c r="K10" s="116">
        <f t="shared" ref="K10:K20" si="1">+G10+H10+I10+J10</f>
        <v>54830.99</v>
      </c>
      <c r="L10" s="117">
        <f t="shared" ref="L10:L20" si="2">+F10-K10</f>
        <v>170169.01</v>
      </c>
    </row>
    <row r="11" spans="1:12" ht="15.75" x14ac:dyDescent="0.25">
      <c r="A11" s="118" t="s">
        <v>19</v>
      </c>
      <c r="B11" s="105" t="s">
        <v>20</v>
      </c>
      <c r="C11" s="105" t="s">
        <v>21</v>
      </c>
      <c r="D11" s="106" t="s">
        <v>22</v>
      </c>
      <c r="E11" s="106" t="s">
        <v>23</v>
      </c>
      <c r="F11" s="107">
        <v>100000</v>
      </c>
      <c r="G11" s="107">
        <f t="shared" si="0"/>
        <v>2870</v>
      </c>
      <c r="H11" s="107">
        <f t="shared" ref="H11:H20" si="3">+F11*3.04%</f>
        <v>3040</v>
      </c>
      <c r="I11" s="107">
        <v>11625.42</v>
      </c>
      <c r="J11" s="107">
        <v>4626.4399999999996</v>
      </c>
      <c r="K11" s="107">
        <f t="shared" si="1"/>
        <v>22161.859999999997</v>
      </c>
      <c r="L11" s="119">
        <f t="shared" si="2"/>
        <v>77838.14</v>
      </c>
    </row>
    <row r="12" spans="1:12" ht="15.75" x14ac:dyDescent="0.25">
      <c r="A12" s="118" t="s">
        <v>407</v>
      </c>
      <c r="B12" s="105" t="s">
        <v>408</v>
      </c>
      <c r="C12" s="105" t="s">
        <v>409</v>
      </c>
      <c r="D12" s="106" t="s">
        <v>22</v>
      </c>
      <c r="E12" s="106" t="s">
        <v>27</v>
      </c>
      <c r="F12" s="107">
        <v>120000</v>
      </c>
      <c r="G12" s="107">
        <f t="shared" ref="G12" si="4">+F12*2.87%</f>
        <v>3444</v>
      </c>
      <c r="H12" s="107">
        <f t="shared" ref="H12" si="5">+F12*3.04%</f>
        <v>3648</v>
      </c>
      <c r="I12" s="107">
        <v>16329.92</v>
      </c>
      <c r="J12" s="107">
        <v>1944.78</v>
      </c>
      <c r="K12" s="107">
        <f t="shared" ref="K12" si="6">+G12+H12+I12+J12</f>
        <v>25366.699999999997</v>
      </c>
      <c r="L12" s="119">
        <f t="shared" ref="L12" si="7">+F12-K12</f>
        <v>94633.3</v>
      </c>
    </row>
    <row r="13" spans="1:12" ht="15.75" x14ac:dyDescent="0.25">
      <c r="A13" s="118" t="s">
        <v>383</v>
      </c>
      <c r="B13" s="105" t="s">
        <v>382</v>
      </c>
      <c r="C13" s="105" t="s">
        <v>384</v>
      </c>
      <c r="D13" s="106" t="s">
        <v>22</v>
      </c>
      <c r="E13" s="106" t="s">
        <v>27</v>
      </c>
      <c r="F13" s="107">
        <v>100000</v>
      </c>
      <c r="G13" s="107">
        <f t="shared" si="0"/>
        <v>2870</v>
      </c>
      <c r="H13" s="107">
        <f t="shared" si="3"/>
        <v>3040</v>
      </c>
      <c r="I13" s="107">
        <v>12105.37</v>
      </c>
      <c r="J13" s="107">
        <v>9191</v>
      </c>
      <c r="K13" s="107">
        <f t="shared" si="1"/>
        <v>27206.370000000003</v>
      </c>
      <c r="L13" s="119">
        <f t="shared" si="2"/>
        <v>72793.63</v>
      </c>
    </row>
    <row r="14" spans="1:12" ht="15.75" x14ac:dyDescent="0.25">
      <c r="A14" s="118" t="s">
        <v>24</v>
      </c>
      <c r="B14" s="105" t="s">
        <v>25</v>
      </c>
      <c r="C14" s="105" t="s">
        <v>26</v>
      </c>
      <c r="D14" s="106" t="s">
        <v>22</v>
      </c>
      <c r="E14" s="106" t="s">
        <v>27</v>
      </c>
      <c r="F14" s="107">
        <v>50000</v>
      </c>
      <c r="G14" s="107">
        <f t="shared" si="0"/>
        <v>1435</v>
      </c>
      <c r="H14" s="107">
        <f t="shared" si="3"/>
        <v>1520</v>
      </c>
      <c r="I14" s="107">
        <v>1854</v>
      </c>
      <c r="J14" s="107">
        <v>29051.83</v>
      </c>
      <c r="K14" s="107">
        <f t="shared" si="1"/>
        <v>33860.83</v>
      </c>
      <c r="L14" s="119">
        <f t="shared" si="2"/>
        <v>16139.169999999998</v>
      </c>
    </row>
    <row r="15" spans="1:12" ht="15.75" x14ac:dyDescent="0.25">
      <c r="A15" s="36" t="s">
        <v>229</v>
      </c>
      <c r="B15" s="15" t="s">
        <v>354</v>
      </c>
      <c r="C15" s="15" t="s">
        <v>51</v>
      </c>
      <c r="D15" s="16" t="s">
        <v>35</v>
      </c>
      <c r="E15" s="19" t="s">
        <v>27</v>
      </c>
      <c r="F15" s="17">
        <v>30000</v>
      </c>
      <c r="G15" s="17">
        <f t="shared" si="0"/>
        <v>861</v>
      </c>
      <c r="H15" s="17">
        <f t="shared" si="3"/>
        <v>912</v>
      </c>
      <c r="I15" s="17">
        <v>0</v>
      </c>
      <c r="J15" s="17">
        <v>18302.97</v>
      </c>
      <c r="K15" s="17">
        <f t="shared" si="1"/>
        <v>20075.97</v>
      </c>
      <c r="L15" s="18">
        <f t="shared" si="2"/>
        <v>9924.0299999999988</v>
      </c>
    </row>
    <row r="16" spans="1:12" ht="15.75" x14ac:dyDescent="0.25">
      <c r="A16" s="118" t="s">
        <v>28</v>
      </c>
      <c r="B16" s="105" t="s">
        <v>29</v>
      </c>
      <c r="C16" s="105" t="s">
        <v>30</v>
      </c>
      <c r="D16" s="106" t="s">
        <v>31</v>
      </c>
      <c r="E16" s="106" t="s">
        <v>27</v>
      </c>
      <c r="F16" s="107">
        <v>22000</v>
      </c>
      <c r="G16" s="107">
        <f t="shared" si="0"/>
        <v>631.4</v>
      </c>
      <c r="H16" s="107">
        <f t="shared" si="3"/>
        <v>668.8</v>
      </c>
      <c r="I16" s="107">
        <v>0</v>
      </c>
      <c r="J16" s="107">
        <v>125</v>
      </c>
      <c r="K16" s="107">
        <f t="shared" si="1"/>
        <v>1425.1999999999998</v>
      </c>
      <c r="L16" s="119">
        <f t="shared" si="2"/>
        <v>20574.8</v>
      </c>
    </row>
    <row r="17" spans="1:12" ht="15.75" x14ac:dyDescent="0.25">
      <c r="A17" s="118" t="s">
        <v>32</v>
      </c>
      <c r="B17" s="105" t="s">
        <v>33</v>
      </c>
      <c r="C17" s="105" t="s">
        <v>34</v>
      </c>
      <c r="D17" s="106" t="s">
        <v>35</v>
      </c>
      <c r="E17" s="108" t="s">
        <v>18</v>
      </c>
      <c r="F17" s="107">
        <v>22500</v>
      </c>
      <c r="G17" s="107">
        <f t="shared" si="0"/>
        <v>645.75</v>
      </c>
      <c r="H17" s="107">
        <f t="shared" si="3"/>
        <v>684</v>
      </c>
      <c r="I17" s="107">
        <v>0</v>
      </c>
      <c r="J17" s="107">
        <v>25</v>
      </c>
      <c r="K17" s="107">
        <f t="shared" si="1"/>
        <v>1354.75</v>
      </c>
      <c r="L17" s="119">
        <f t="shared" si="2"/>
        <v>21145.25</v>
      </c>
    </row>
    <row r="18" spans="1:12" ht="15.75" x14ac:dyDescent="0.25">
      <c r="A18" s="118">
        <v>693</v>
      </c>
      <c r="B18" s="105" t="s">
        <v>36</v>
      </c>
      <c r="C18" s="105" t="s">
        <v>37</v>
      </c>
      <c r="D18" s="108" t="s">
        <v>35</v>
      </c>
      <c r="E18" s="108" t="s">
        <v>18</v>
      </c>
      <c r="F18" s="107">
        <v>25200</v>
      </c>
      <c r="G18" s="107">
        <f t="shared" si="0"/>
        <v>723.24</v>
      </c>
      <c r="H18" s="107">
        <f t="shared" si="3"/>
        <v>766.08</v>
      </c>
      <c r="I18" s="107">
        <v>0</v>
      </c>
      <c r="J18" s="107">
        <v>9385.51</v>
      </c>
      <c r="K18" s="107">
        <f t="shared" si="1"/>
        <v>10874.83</v>
      </c>
      <c r="L18" s="119">
        <f t="shared" si="2"/>
        <v>14325.17</v>
      </c>
    </row>
    <row r="19" spans="1:12" ht="15.75" x14ac:dyDescent="0.25">
      <c r="A19" s="118" t="s">
        <v>38</v>
      </c>
      <c r="B19" s="105" t="s">
        <v>39</v>
      </c>
      <c r="C19" s="105" t="s">
        <v>40</v>
      </c>
      <c r="D19" s="108" t="s">
        <v>35</v>
      </c>
      <c r="E19" s="108" t="s">
        <v>18</v>
      </c>
      <c r="F19" s="107">
        <v>22000</v>
      </c>
      <c r="G19" s="107">
        <f t="shared" si="0"/>
        <v>631.4</v>
      </c>
      <c r="H19" s="107">
        <f t="shared" si="3"/>
        <v>668.8</v>
      </c>
      <c r="I19" s="107">
        <v>0</v>
      </c>
      <c r="J19" s="107">
        <v>4545.1099999999997</v>
      </c>
      <c r="K19" s="107">
        <f t="shared" si="1"/>
        <v>5845.3099999999995</v>
      </c>
      <c r="L19" s="119">
        <f t="shared" si="2"/>
        <v>16154.69</v>
      </c>
    </row>
    <row r="20" spans="1:12" ht="16.5" thickBot="1" x14ac:dyDescent="0.3">
      <c r="A20" s="120" t="s">
        <v>41</v>
      </c>
      <c r="B20" s="121" t="s">
        <v>42</v>
      </c>
      <c r="C20" s="122" t="s">
        <v>43</v>
      </c>
      <c r="D20" s="123" t="s">
        <v>44</v>
      </c>
      <c r="E20" s="123" t="s">
        <v>18</v>
      </c>
      <c r="F20" s="124">
        <v>16500</v>
      </c>
      <c r="G20" s="124">
        <f t="shared" si="0"/>
        <v>473.55</v>
      </c>
      <c r="H20" s="124">
        <f t="shared" si="3"/>
        <v>501.6</v>
      </c>
      <c r="I20" s="124">
        <v>0</v>
      </c>
      <c r="J20" s="124">
        <v>8844.1299999999992</v>
      </c>
      <c r="K20" s="124">
        <f t="shared" si="1"/>
        <v>9819.2799999999988</v>
      </c>
      <c r="L20" s="119">
        <f t="shared" si="2"/>
        <v>6680.7200000000012</v>
      </c>
    </row>
    <row r="21" spans="1:12" ht="16.5" thickBot="1" x14ac:dyDescent="0.3">
      <c r="A21" s="25"/>
      <c r="B21" s="26"/>
      <c r="C21" s="27">
        <f>+COUNTA(C10:C20)</f>
        <v>11</v>
      </c>
      <c r="D21" s="28"/>
      <c r="E21" s="29"/>
      <c r="F21" s="30">
        <f t="shared" ref="F21:L21" si="8">SUM(F10:F20)</f>
        <v>733200</v>
      </c>
      <c r="G21" s="30">
        <f t="shared" si="8"/>
        <v>21042.840000000004</v>
      </c>
      <c r="H21" s="30">
        <f t="shared" si="8"/>
        <v>22289.279999999999</v>
      </c>
      <c r="I21" s="30">
        <f t="shared" si="8"/>
        <v>83423.199999999997</v>
      </c>
      <c r="J21" s="30">
        <f t="shared" si="8"/>
        <v>86066.77</v>
      </c>
      <c r="K21" s="30">
        <f t="shared" si="8"/>
        <v>212822.09</v>
      </c>
      <c r="L21" s="31">
        <f t="shared" si="8"/>
        <v>520377.91000000003</v>
      </c>
    </row>
    <row r="22" spans="1:12" ht="16.5" thickBot="1" x14ac:dyDescent="0.3">
      <c r="A22" s="32"/>
      <c r="B22" s="33"/>
      <c r="C22" s="33"/>
      <c r="D22" s="34"/>
      <c r="E22" s="33"/>
      <c r="F22" s="35"/>
      <c r="G22" s="35"/>
      <c r="H22" s="35"/>
      <c r="I22" s="35"/>
      <c r="J22" s="35"/>
      <c r="K22" s="35"/>
      <c r="L22" s="35"/>
    </row>
    <row r="23" spans="1:12" ht="16.5" thickBot="1" x14ac:dyDescent="0.3">
      <c r="A23" s="56"/>
      <c r="B23" s="56" t="s">
        <v>45</v>
      </c>
      <c r="C23" s="57"/>
      <c r="D23" s="58"/>
      <c r="E23" s="57"/>
      <c r="F23" s="57"/>
      <c r="G23" s="57"/>
      <c r="H23" s="57"/>
      <c r="I23" s="57"/>
      <c r="J23" s="57"/>
      <c r="K23" s="57"/>
      <c r="L23" s="59"/>
    </row>
    <row r="24" spans="1:12" ht="15.75" x14ac:dyDescent="0.25">
      <c r="A24" s="94">
        <v>161</v>
      </c>
      <c r="B24" s="95" t="s">
        <v>46</v>
      </c>
      <c r="C24" s="95" t="s">
        <v>346</v>
      </c>
      <c r="D24" s="125" t="s">
        <v>47</v>
      </c>
      <c r="E24" s="125" t="s">
        <v>27</v>
      </c>
      <c r="F24" s="97">
        <v>60000</v>
      </c>
      <c r="G24" s="97">
        <f>+F24*2.87%</f>
        <v>1722</v>
      </c>
      <c r="H24" s="97">
        <f>+F24*3.04%</f>
        <v>1824</v>
      </c>
      <c r="I24" s="97">
        <v>3486.68</v>
      </c>
      <c r="J24" s="97">
        <v>5691</v>
      </c>
      <c r="K24" s="97">
        <f>+G24+H24+I24+J24</f>
        <v>12723.68</v>
      </c>
      <c r="L24" s="98">
        <f>+F24-K24</f>
        <v>47276.32</v>
      </c>
    </row>
    <row r="25" spans="1:12" ht="15.75" x14ac:dyDescent="0.25">
      <c r="A25" s="36">
        <v>686</v>
      </c>
      <c r="B25" s="15" t="s">
        <v>48</v>
      </c>
      <c r="C25" s="11" t="s">
        <v>346</v>
      </c>
      <c r="D25" s="37" t="s">
        <v>47</v>
      </c>
      <c r="E25" s="37" t="s">
        <v>27</v>
      </c>
      <c r="F25" s="17">
        <v>45000</v>
      </c>
      <c r="G25" s="17">
        <f>+F25*2.87%</f>
        <v>1291.5</v>
      </c>
      <c r="H25" s="17">
        <f>+F25*3.04%</f>
        <v>1368</v>
      </c>
      <c r="I25" s="17">
        <v>1148.33</v>
      </c>
      <c r="J25" s="17">
        <v>25</v>
      </c>
      <c r="K25" s="17">
        <f>+G25+H25+I25+J25</f>
        <v>3832.83</v>
      </c>
      <c r="L25" s="18">
        <f>+F25-K25</f>
        <v>41167.17</v>
      </c>
    </row>
    <row r="26" spans="1:12" ht="16.5" thickBot="1" x14ac:dyDescent="0.3">
      <c r="A26" s="99" t="s">
        <v>49</v>
      </c>
      <c r="B26" s="100" t="s">
        <v>50</v>
      </c>
      <c r="C26" s="100" t="s">
        <v>51</v>
      </c>
      <c r="D26" s="111" t="s">
        <v>44</v>
      </c>
      <c r="E26" s="101" t="s">
        <v>27</v>
      </c>
      <c r="F26" s="102">
        <v>30000</v>
      </c>
      <c r="G26" s="102">
        <f>+F26*2.87%</f>
        <v>861</v>
      </c>
      <c r="H26" s="102">
        <f>+F26*3.04%</f>
        <v>912</v>
      </c>
      <c r="I26" s="102">
        <v>0</v>
      </c>
      <c r="J26" s="102">
        <v>15412.07</v>
      </c>
      <c r="K26" s="102">
        <f>+G26+H26+I26+J26</f>
        <v>17185.07</v>
      </c>
      <c r="L26" s="103">
        <f>+F26-K26</f>
        <v>12814.93</v>
      </c>
    </row>
    <row r="27" spans="1:12" ht="16.5" thickBot="1" x14ac:dyDescent="0.3">
      <c r="A27" s="40"/>
      <c r="B27" s="29"/>
      <c r="C27" s="27">
        <f>+COUNTA(C24:C26)</f>
        <v>3</v>
      </c>
      <c r="D27" s="41"/>
      <c r="E27" s="41"/>
      <c r="F27" s="30">
        <f t="shared" ref="F27:L27" si="9">SUM(F24:F26)</f>
        <v>135000</v>
      </c>
      <c r="G27" s="30">
        <f t="shared" si="9"/>
        <v>3874.5</v>
      </c>
      <c r="H27" s="30">
        <f t="shared" si="9"/>
        <v>4104</v>
      </c>
      <c r="I27" s="30">
        <f t="shared" si="9"/>
        <v>4635.01</v>
      </c>
      <c r="J27" s="30">
        <f t="shared" si="9"/>
        <v>21128.07</v>
      </c>
      <c r="K27" s="30">
        <f t="shared" si="9"/>
        <v>33741.58</v>
      </c>
      <c r="L27" s="31">
        <f t="shared" si="9"/>
        <v>101258.41999999998</v>
      </c>
    </row>
    <row r="28" spans="1:12" ht="15.75" x14ac:dyDescent="0.25">
      <c r="A28" s="42"/>
      <c r="B28" s="43"/>
      <c r="C28" s="43"/>
      <c r="D28" s="44"/>
      <c r="E28" s="44"/>
      <c r="F28" s="43"/>
      <c r="G28" s="43"/>
      <c r="H28" s="43"/>
      <c r="I28" s="43"/>
      <c r="J28" s="43"/>
      <c r="K28" s="43"/>
      <c r="L28" s="43"/>
    </row>
    <row r="29" spans="1:12" ht="16.5" thickBot="1" x14ac:dyDescent="0.3">
      <c r="A29" s="42"/>
      <c r="B29" s="43"/>
      <c r="C29" s="43"/>
      <c r="D29" s="44"/>
      <c r="E29" s="43"/>
      <c r="F29" s="43"/>
      <c r="G29" s="43"/>
      <c r="H29" s="43"/>
      <c r="I29" s="43"/>
      <c r="J29" s="43"/>
      <c r="K29" s="43"/>
      <c r="L29" s="43"/>
    </row>
    <row r="30" spans="1:12" ht="16.5" thickBot="1" x14ac:dyDescent="0.3">
      <c r="A30" s="56"/>
      <c r="B30" s="56" t="s">
        <v>391</v>
      </c>
      <c r="C30" s="57"/>
      <c r="D30" s="58"/>
      <c r="E30" s="57"/>
      <c r="F30" s="57"/>
      <c r="G30" s="57"/>
      <c r="H30" s="57"/>
      <c r="I30" s="57"/>
      <c r="J30" s="57"/>
      <c r="K30" s="57"/>
      <c r="L30" s="59"/>
    </row>
    <row r="31" spans="1:12" ht="15.75" x14ac:dyDescent="0.25">
      <c r="A31" s="94">
        <v>283</v>
      </c>
      <c r="B31" s="95" t="s">
        <v>54</v>
      </c>
      <c r="C31" s="95" t="s">
        <v>55</v>
      </c>
      <c r="D31" s="96" t="s">
        <v>22</v>
      </c>
      <c r="E31" s="96" t="s">
        <v>18</v>
      </c>
      <c r="F31" s="97">
        <v>35000</v>
      </c>
      <c r="G31" s="97">
        <f>+F31*2.87%</f>
        <v>1004.5</v>
      </c>
      <c r="H31" s="97">
        <f>+F31*3.04%</f>
        <v>1064</v>
      </c>
      <c r="I31" s="97">
        <v>0</v>
      </c>
      <c r="J31" s="97">
        <v>2144.7800000000002</v>
      </c>
      <c r="K31" s="97">
        <f>+G31+H31+I31+J31</f>
        <v>4213.2800000000007</v>
      </c>
      <c r="L31" s="98">
        <f>+F31-K31</f>
        <v>30786.720000000001</v>
      </c>
    </row>
    <row r="32" spans="1:12" ht="16.5" thickBot="1" x14ac:dyDescent="0.3">
      <c r="A32" s="99">
        <v>725</v>
      </c>
      <c r="B32" s="100" t="s">
        <v>56</v>
      </c>
      <c r="C32" s="100" t="s">
        <v>57</v>
      </c>
      <c r="D32" s="111" t="s">
        <v>35</v>
      </c>
      <c r="E32" s="101" t="s">
        <v>27</v>
      </c>
      <c r="F32" s="102">
        <v>33000</v>
      </c>
      <c r="G32" s="102">
        <f>+F32*2.87%</f>
        <v>947.1</v>
      </c>
      <c r="H32" s="102">
        <f>+F32*3.04%</f>
        <v>1003.2</v>
      </c>
      <c r="I32" s="102">
        <v>0</v>
      </c>
      <c r="J32" s="102">
        <v>2722.97</v>
      </c>
      <c r="K32" s="102">
        <f>+G32+H32+I32+J32</f>
        <v>4673.2700000000004</v>
      </c>
      <c r="L32" s="103">
        <f>+F32-K32</f>
        <v>28326.73</v>
      </c>
    </row>
    <row r="33" spans="1:12" ht="16.5" thickBot="1" x14ac:dyDescent="0.3">
      <c r="A33" s="40"/>
      <c r="B33" s="29"/>
      <c r="C33" s="27">
        <f>+COUNTA(C31:C32)</f>
        <v>2</v>
      </c>
      <c r="D33" s="41"/>
      <c r="E33" s="41"/>
      <c r="F33" s="30">
        <f t="shared" ref="F33:L33" si="10">SUM(F31:F32)</f>
        <v>68000</v>
      </c>
      <c r="G33" s="30">
        <f t="shared" si="10"/>
        <v>1951.6</v>
      </c>
      <c r="H33" s="30">
        <f t="shared" si="10"/>
        <v>2067.1999999999998</v>
      </c>
      <c r="I33" s="30">
        <f t="shared" si="10"/>
        <v>0</v>
      </c>
      <c r="J33" s="30">
        <f t="shared" si="10"/>
        <v>4867.75</v>
      </c>
      <c r="K33" s="30">
        <f t="shared" si="10"/>
        <v>8886.5500000000011</v>
      </c>
      <c r="L33" s="31">
        <f t="shared" si="10"/>
        <v>59113.45</v>
      </c>
    </row>
    <row r="34" spans="1:12" ht="16.5" thickBot="1" x14ac:dyDescent="0.3">
      <c r="A34" s="42"/>
      <c r="B34" s="43"/>
      <c r="C34" s="43"/>
      <c r="D34" s="44"/>
      <c r="E34" s="44"/>
      <c r="F34" s="43"/>
      <c r="G34" s="43"/>
      <c r="H34" s="43"/>
      <c r="I34" s="43"/>
      <c r="J34" s="43"/>
      <c r="K34" s="43"/>
      <c r="L34" s="43"/>
    </row>
    <row r="35" spans="1:12" ht="16.5" thickBot="1" x14ac:dyDescent="0.3">
      <c r="A35" s="46"/>
      <c r="B35" s="56" t="s">
        <v>58</v>
      </c>
      <c r="C35" s="57"/>
      <c r="D35" s="58"/>
      <c r="E35" s="58"/>
      <c r="F35" s="57"/>
      <c r="G35" s="57"/>
      <c r="H35" s="57"/>
      <c r="I35" s="57"/>
      <c r="J35" s="57"/>
      <c r="K35" s="57"/>
      <c r="L35" s="59"/>
    </row>
    <row r="36" spans="1:12" ht="15.75" x14ac:dyDescent="0.25">
      <c r="A36" s="132" t="s">
        <v>59</v>
      </c>
      <c r="B36" s="133" t="s">
        <v>60</v>
      </c>
      <c r="C36" s="95" t="s">
        <v>57</v>
      </c>
      <c r="D36" s="104" t="s">
        <v>35</v>
      </c>
      <c r="E36" s="96" t="s">
        <v>27</v>
      </c>
      <c r="F36" s="97">
        <v>33000</v>
      </c>
      <c r="G36" s="97">
        <f>+F36*2.87%</f>
        <v>947.1</v>
      </c>
      <c r="H36" s="97">
        <f>+F36*3.04%</f>
        <v>1003.2</v>
      </c>
      <c r="I36" s="97">
        <v>0</v>
      </c>
      <c r="J36" s="97">
        <v>10856.63</v>
      </c>
      <c r="K36" s="97">
        <f>+G36+H36+I36+J36</f>
        <v>12806.93</v>
      </c>
      <c r="L36" s="98">
        <f>+F36-K36</f>
        <v>20193.07</v>
      </c>
    </row>
    <row r="37" spans="1:12" ht="15.75" x14ac:dyDescent="0.25">
      <c r="A37" s="134" t="s">
        <v>61</v>
      </c>
      <c r="B37" s="20" t="s">
        <v>62</v>
      </c>
      <c r="C37" s="21" t="s">
        <v>63</v>
      </c>
      <c r="D37" s="22" t="s">
        <v>22</v>
      </c>
      <c r="E37" s="22" t="s">
        <v>18</v>
      </c>
      <c r="F37" s="23">
        <v>28000</v>
      </c>
      <c r="G37" s="23">
        <f>+F37*2.87%</f>
        <v>803.6</v>
      </c>
      <c r="H37" s="23">
        <f>+F37*3.04%</f>
        <v>851.2</v>
      </c>
      <c r="I37" s="23">
        <v>0</v>
      </c>
      <c r="J37" s="23">
        <v>13031.16</v>
      </c>
      <c r="K37" s="23">
        <f>+G37+H37+I37+J37</f>
        <v>14685.96</v>
      </c>
      <c r="L37" s="24">
        <f>+F37-K37</f>
        <v>13314.04</v>
      </c>
    </row>
    <row r="38" spans="1:12" ht="16.5" thickBot="1" x14ac:dyDescent="0.3">
      <c r="A38" s="135" t="s">
        <v>380</v>
      </c>
      <c r="B38" s="136" t="s">
        <v>381</v>
      </c>
      <c r="C38" s="100" t="s">
        <v>34</v>
      </c>
      <c r="D38" s="101" t="s">
        <v>22</v>
      </c>
      <c r="E38" s="101" t="s">
        <v>27</v>
      </c>
      <c r="F38" s="102">
        <v>25000</v>
      </c>
      <c r="G38" s="102">
        <f>+F38*2.87%</f>
        <v>717.5</v>
      </c>
      <c r="H38" s="102">
        <f>+F38*3.04%</f>
        <v>760</v>
      </c>
      <c r="I38" s="102">
        <v>0</v>
      </c>
      <c r="J38" s="102">
        <v>25</v>
      </c>
      <c r="K38" s="102">
        <f>+G38+H38+I38+J38</f>
        <v>1502.5</v>
      </c>
      <c r="L38" s="103">
        <f>+F38-K38</f>
        <v>23497.5</v>
      </c>
    </row>
    <row r="39" spans="1:12" ht="16.5" thickBot="1" x14ac:dyDescent="0.3">
      <c r="A39" s="47"/>
      <c r="B39" s="26"/>
      <c r="C39" s="27">
        <f>+COUNTA(C36:C38)</f>
        <v>3</v>
      </c>
      <c r="D39" s="41"/>
      <c r="E39" s="41"/>
      <c r="F39" s="30">
        <f t="shared" ref="F39:L39" si="11">SUM(F36:F38)</f>
        <v>86000</v>
      </c>
      <c r="G39" s="30">
        <f t="shared" si="11"/>
        <v>2468.1999999999998</v>
      </c>
      <c r="H39" s="30">
        <f t="shared" si="11"/>
        <v>2614.4</v>
      </c>
      <c r="I39" s="30">
        <f t="shared" si="11"/>
        <v>0</v>
      </c>
      <c r="J39" s="30">
        <f t="shared" si="11"/>
        <v>23912.79</v>
      </c>
      <c r="K39" s="30">
        <f t="shared" si="11"/>
        <v>28995.39</v>
      </c>
      <c r="L39" s="31">
        <f t="shared" si="11"/>
        <v>57004.61</v>
      </c>
    </row>
    <row r="40" spans="1:12" s="81" customFormat="1" ht="15.75" x14ac:dyDescent="0.25">
      <c r="A40" s="32"/>
      <c r="B40" s="33"/>
      <c r="C40" s="48"/>
      <c r="D40" s="49"/>
      <c r="E40" s="49"/>
      <c r="F40" s="35"/>
      <c r="G40" s="35"/>
      <c r="H40" s="35"/>
      <c r="I40" s="35"/>
      <c r="J40" s="35"/>
      <c r="K40" s="35"/>
      <c r="L40" s="35"/>
    </row>
    <row r="41" spans="1:12" s="81" customFormat="1" ht="15.75" x14ac:dyDescent="0.25">
      <c r="A41" s="32"/>
      <c r="B41" s="33"/>
      <c r="C41" s="48"/>
      <c r="D41" s="49"/>
      <c r="E41" s="49"/>
      <c r="F41" s="35"/>
      <c r="G41" s="35"/>
      <c r="H41" s="35"/>
      <c r="I41" s="35"/>
      <c r="J41" s="35"/>
      <c r="K41" s="35"/>
      <c r="L41" s="35"/>
    </row>
    <row r="42" spans="1:12" s="81" customFormat="1" ht="16.5" thickBot="1" x14ac:dyDescent="0.3">
      <c r="A42" s="32"/>
      <c r="B42" s="33"/>
      <c r="C42" s="48"/>
      <c r="D42" s="49"/>
      <c r="E42" s="49"/>
      <c r="F42" s="35"/>
      <c r="G42" s="35"/>
      <c r="H42" s="35"/>
      <c r="I42" s="35"/>
      <c r="J42" s="35"/>
      <c r="K42" s="35"/>
      <c r="L42" s="35"/>
    </row>
    <row r="43" spans="1:12" ht="16.5" thickBot="1" x14ac:dyDescent="0.3">
      <c r="A43" s="56"/>
      <c r="B43" s="175" t="s">
        <v>64</v>
      </c>
      <c r="C43" s="78"/>
      <c r="D43" s="79"/>
      <c r="E43" s="78"/>
      <c r="F43" s="78"/>
      <c r="G43" s="78"/>
      <c r="H43" s="78"/>
      <c r="I43" s="78"/>
      <c r="J43" s="78"/>
      <c r="K43" s="78"/>
      <c r="L43" s="80"/>
    </row>
    <row r="44" spans="1:12" ht="16.5" thickBot="1" x14ac:dyDescent="0.3">
      <c r="A44" s="137" t="s">
        <v>65</v>
      </c>
      <c r="B44" s="138" t="s">
        <v>66</v>
      </c>
      <c r="C44" s="138" t="s">
        <v>51</v>
      </c>
      <c r="D44" s="139" t="s">
        <v>22</v>
      </c>
      <c r="E44" s="139" t="s">
        <v>27</v>
      </c>
      <c r="F44" s="140">
        <v>30000</v>
      </c>
      <c r="G44" s="140">
        <f>+F44*2.87%</f>
        <v>861</v>
      </c>
      <c r="H44" s="140">
        <f>+F44*3.04%</f>
        <v>912</v>
      </c>
      <c r="I44" s="140">
        <v>0</v>
      </c>
      <c r="J44" s="140">
        <v>25</v>
      </c>
      <c r="K44" s="140">
        <f>+G44+H44+I44+J44</f>
        <v>1798</v>
      </c>
      <c r="L44" s="141">
        <f>+F44-K44</f>
        <v>28202</v>
      </c>
    </row>
    <row r="45" spans="1:12" ht="15.75" thickBot="1" x14ac:dyDescent="0.3">
      <c r="A45" s="50"/>
      <c r="B45" s="27"/>
      <c r="C45" s="27">
        <f>+COUNTA(C43:C44)</f>
        <v>1</v>
      </c>
      <c r="D45" s="51"/>
      <c r="E45" s="51"/>
      <c r="F45" s="52">
        <f>SUM(F44:F44)</f>
        <v>30000</v>
      </c>
      <c r="G45" s="52">
        <f>SUM(G44:G44)</f>
        <v>861</v>
      </c>
      <c r="H45" s="52">
        <f>SUM(H44:H44)</f>
        <v>912</v>
      </c>
      <c r="I45" s="52">
        <f>SUM(I44)</f>
        <v>0</v>
      </c>
      <c r="J45" s="52">
        <f>SUM(J44:J44)</f>
        <v>25</v>
      </c>
      <c r="K45" s="52">
        <f>SUM(K44:K44)</f>
        <v>1798</v>
      </c>
      <c r="L45" s="53">
        <f>SUM(L44:L44)</f>
        <v>28202</v>
      </c>
    </row>
    <row r="46" spans="1:12" ht="16.5" thickBot="1" x14ac:dyDescent="0.3">
      <c r="A46" s="32"/>
      <c r="B46" s="33"/>
      <c r="C46" s="48"/>
      <c r="D46" s="49"/>
      <c r="E46" s="49"/>
      <c r="F46" s="35"/>
      <c r="G46" s="35"/>
      <c r="H46" s="35"/>
      <c r="I46" s="35"/>
      <c r="J46" s="35"/>
      <c r="K46" s="35"/>
      <c r="L46" s="35"/>
    </row>
    <row r="47" spans="1:12" ht="16.5" thickBot="1" x14ac:dyDescent="0.3">
      <c r="A47" s="56"/>
      <c r="B47" s="56" t="s">
        <v>67</v>
      </c>
      <c r="C47" s="57"/>
      <c r="D47" s="58"/>
      <c r="E47" s="58"/>
      <c r="F47" s="57"/>
      <c r="G47" s="57"/>
      <c r="H47" s="57"/>
      <c r="I47" s="57"/>
      <c r="J47" s="57"/>
      <c r="K47" s="57"/>
      <c r="L47" s="59"/>
    </row>
    <row r="48" spans="1:12" ht="15.75" x14ac:dyDescent="0.25">
      <c r="A48" s="94">
        <v>691</v>
      </c>
      <c r="B48" s="95" t="s">
        <v>347</v>
      </c>
      <c r="C48" s="95" t="s">
        <v>68</v>
      </c>
      <c r="D48" s="96" t="s">
        <v>31</v>
      </c>
      <c r="E48" s="96" t="s">
        <v>27</v>
      </c>
      <c r="F48" s="97">
        <v>55000</v>
      </c>
      <c r="G48" s="97">
        <f>+F48*2.87%</f>
        <v>1578.5</v>
      </c>
      <c r="H48" s="97">
        <f>+F48*3.04%</f>
        <v>1672</v>
      </c>
      <c r="I48" s="97">
        <v>2559.6799999999998</v>
      </c>
      <c r="J48" s="97">
        <v>165</v>
      </c>
      <c r="K48" s="97">
        <f>+G48+H48+I48+J48</f>
        <v>5975.18</v>
      </c>
      <c r="L48" s="98">
        <f>+F48-K48</f>
        <v>49024.82</v>
      </c>
    </row>
    <row r="49" spans="1:12" ht="15.75" x14ac:dyDescent="0.25">
      <c r="A49" s="36">
        <v>490</v>
      </c>
      <c r="B49" s="15" t="s">
        <v>69</v>
      </c>
      <c r="C49" s="11" t="s">
        <v>68</v>
      </c>
      <c r="D49" s="19" t="s">
        <v>22</v>
      </c>
      <c r="E49" s="19" t="s">
        <v>27</v>
      </c>
      <c r="F49" s="17">
        <v>50000</v>
      </c>
      <c r="G49" s="17">
        <f>+F49*2.87%</f>
        <v>1435</v>
      </c>
      <c r="H49" s="17">
        <v>1520</v>
      </c>
      <c r="I49" s="17">
        <v>1566.03</v>
      </c>
      <c r="J49" s="17">
        <v>36950.32</v>
      </c>
      <c r="K49" s="17">
        <f>+G49+H49+I49+J49</f>
        <v>41471.35</v>
      </c>
      <c r="L49" s="18">
        <f>+F49-K49</f>
        <v>8528.6500000000015</v>
      </c>
    </row>
    <row r="50" spans="1:12" ht="15.75" x14ac:dyDescent="0.25">
      <c r="A50" s="36" t="s">
        <v>70</v>
      </c>
      <c r="B50" s="54" t="s">
        <v>71</v>
      </c>
      <c r="C50" s="54" t="s">
        <v>72</v>
      </c>
      <c r="D50" s="16" t="s">
        <v>35</v>
      </c>
      <c r="E50" s="16" t="s">
        <v>27</v>
      </c>
      <c r="F50" s="55">
        <v>21500</v>
      </c>
      <c r="G50" s="17">
        <f>+F50*2.87%</f>
        <v>617.04999999999995</v>
      </c>
      <c r="H50" s="17">
        <f>+F50*3.04%</f>
        <v>653.6</v>
      </c>
      <c r="I50" s="17">
        <v>0</v>
      </c>
      <c r="J50" s="17">
        <v>4391</v>
      </c>
      <c r="K50" s="17">
        <f>+G50+H50+I50+J50</f>
        <v>5661.65</v>
      </c>
      <c r="L50" s="18">
        <f>+F50-K50</f>
        <v>15838.35</v>
      </c>
    </row>
    <row r="51" spans="1:12" ht="16.5" thickBot="1" x14ac:dyDescent="0.3">
      <c r="A51" s="99">
        <v>694</v>
      </c>
      <c r="B51" s="100" t="s">
        <v>75</v>
      </c>
      <c r="C51" s="100" t="s">
        <v>76</v>
      </c>
      <c r="D51" s="111" t="s">
        <v>35</v>
      </c>
      <c r="E51" s="101" t="s">
        <v>27</v>
      </c>
      <c r="F51" s="102">
        <v>18130.2</v>
      </c>
      <c r="G51" s="102">
        <f>+F51*2.87%</f>
        <v>520.33673999999996</v>
      </c>
      <c r="H51" s="102">
        <f>+F51*3.04%</f>
        <v>551.15808000000004</v>
      </c>
      <c r="I51" s="102">
        <v>0</v>
      </c>
      <c r="J51" s="102">
        <v>8049.63</v>
      </c>
      <c r="K51" s="102">
        <v>9121.1299999999992</v>
      </c>
      <c r="L51" s="103">
        <v>9009.07</v>
      </c>
    </row>
    <row r="52" spans="1:12" ht="16.5" thickBot="1" x14ac:dyDescent="0.3">
      <c r="A52" s="40"/>
      <c r="B52" s="29"/>
      <c r="C52" s="27">
        <f>+COUNTA(C48:C51)</f>
        <v>4</v>
      </c>
      <c r="D52" s="41"/>
      <c r="E52" s="41"/>
      <c r="F52" s="30">
        <f t="shared" ref="F52:L52" si="12">SUM(F48:F51)</f>
        <v>144630.20000000001</v>
      </c>
      <c r="G52" s="30">
        <f t="shared" si="12"/>
        <v>4150.8867399999999</v>
      </c>
      <c r="H52" s="30">
        <f t="shared" si="12"/>
        <v>4396.7580799999996</v>
      </c>
      <c r="I52" s="30">
        <f t="shared" si="12"/>
        <v>4125.71</v>
      </c>
      <c r="J52" s="30">
        <f t="shared" si="12"/>
        <v>49555.95</v>
      </c>
      <c r="K52" s="30">
        <f t="shared" si="12"/>
        <v>62229.31</v>
      </c>
      <c r="L52" s="31">
        <f t="shared" si="12"/>
        <v>82400.890000000014</v>
      </c>
    </row>
    <row r="53" spans="1:12" ht="16.5" thickBot="1" x14ac:dyDescent="0.3">
      <c r="A53" s="42"/>
      <c r="B53" s="43"/>
      <c r="C53" s="43"/>
      <c r="D53" s="44"/>
      <c r="E53" s="44"/>
      <c r="F53" s="43"/>
      <c r="G53" s="43"/>
      <c r="H53" s="43"/>
      <c r="I53" s="43"/>
      <c r="J53" s="43"/>
      <c r="K53" s="43"/>
      <c r="L53" s="43"/>
    </row>
    <row r="54" spans="1:12" ht="16.5" thickBot="1" x14ac:dyDescent="0.3">
      <c r="A54" s="84"/>
      <c r="B54" s="84" t="s">
        <v>77</v>
      </c>
      <c r="C54" s="85"/>
      <c r="D54" s="86"/>
      <c r="E54" s="86"/>
      <c r="F54" s="85"/>
      <c r="G54" s="85"/>
      <c r="H54" s="85"/>
      <c r="I54" s="85"/>
      <c r="J54" s="85"/>
      <c r="K54" s="85"/>
      <c r="L54" s="87"/>
    </row>
    <row r="55" spans="1:12" ht="15.75" x14ac:dyDescent="0.25">
      <c r="A55" s="94">
        <v>714</v>
      </c>
      <c r="B55" s="95" t="s">
        <v>78</v>
      </c>
      <c r="C55" s="95" t="s">
        <v>57</v>
      </c>
      <c r="D55" s="104" t="s">
        <v>35</v>
      </c>
      <c r="E55" s="96" t="s">
        <v>27</v>
      </c>
      <c r="F55" s="97">
        <v>30000</v>
      </c>
      <c r="G55" s="97">
        <f>+F55*2.87%</f>
        <v>861</v>
      </c>
      <c r="H55" s="97">
        <f>+F55*3.04%</f>
        <v>912</v>
      </c>
      <c r="I55" s="97">
        <v>0</v>
      </c>
      <c r="J55" s="97">
        <v>8986.3700000000008</v>
      </c>
      <c r="K55" s="97">
        <f>+G55+H55+I55+J55</f>
        <v>10759.37</v>
      </c>
      <c r="L55" s="98">
        <f>+F55-K55</f>
        <v>19240.629999999997</v>
      </c>
    </row>
    <row r="56" spans="1:12" ht="15.75" x14ac:dyDescent="0.25">
      <c r="A56" s="36">
        <v>682</v>
      </c>
      <c r="B56" s="15" t="s">
        <v>79</v>
      </c>
      <c r="C56" s="15" t="s">
        <v>80</v>
      </c>
      <c r="D56" s="19" t="s">
        <v>22</v>
      </c>
      <c r="E56" s="19" t="s">
        <v>18</v>
      </c>
      <c r="F56" s="17">
        <v>40000</v>
      </c>
      <c r="G56" s="17">
        <f>+F56*2.87%</f>
        <v>1148</v>
      </c>
      <c r="H56" s="17">
        <f>+F56*3.04%</f>
        <v>1216</v>
      </c>
      <c r="I56" s="17">
        <v>442.65</v>
      </c>
      <c r="J56" s="17">
        <v>225</v>
      </c>
      <c r="K56" s="17">
        <f>+G56+H56+I56+J56</f>
        <v>3031.65</v>
      </c>
      <c r="L56" s="18">
        <f>+F56-K56</f>
        <v>36968.35</v>
      </c>
    </row>
    <row r="57" spans="1:12" ht="15.75" x14ac:dyDescent="0.25">
      <c r="A57" s="36" t="s">
        <v>81</v>
      </c>
      <c r="B57" s="15" t="s">
        <v>82</v>
      </c>
      <c r="C57" s="15" t="s">
        <v>80</v>
      </c>
      <c r="D57" s="19" t="s">
        <v>22</v>
      </c>
      <c r="E57" s="19" t="s">
        <v>18</v>
      </c>
      <c r="F57" s="17">
        <v>36000</v>
      </c>
      <c r="G57" s="17">
        <f>+F57*2.87%</f>
        <v>1033.2</v>
      </c>
      <c r="H57" s="17">
        <f>+F57*3.04%</f>
        <v>1094.4000000000001</v>
      </c>
      <c r="I57" s="17">
        <v>0</v>
      </c>
      <c r="J57" s="17">
        <v>225</v>
      </c>
      <c r="K57" s="17">
        <f>+G57+H57+I57+J57</f>
        <v>2352.6000000000004</v>
      </c>
      <c r="L57" s="18">
        <f>+F57-K57</f>
        <v>33647.4</v>
      </c>
    </row>
    <row r="58" spans="1:12" ht="15.75" x14ac:dyDescent="0.25">
      <c r="A58" s="36">
        <v>614</v>
      </c>
      <c r="B58" s="15" t="s">
        <v>83</v>
      </c>
      <c r="C58" s="15" t="s">
        <v>84</v>
      </c>
      <c r="D58" s="19" t="s">
        <v>22</v>
      </c>
      <c r="E58" s="19" t="s">
        <v>18</v>
      </c>
      <c r="F58" s="17">
        <v>24150</v>
      </c>
      <c r="G58" s="17">
        <f>+F58*2.87%</f>
        <v>693.10500000000002</v>
      </c>
      <c r="H58" s="17">
        <f>+F58*3.04%</f>
        <v>734.16</v>
      </c>
      <c r="I58" s="17">
        <v>0</v>
      </c>
      <c r="J58" s="17">
        <v>2291</v>
      </c>
      <c r="K58" s="17">
        <f>+G58+H58+I58+J58</f>
        <v>3718.2649999999999</v>
      </c>
      <c r="L58" s="18">
        <v>20431.73</v>
      </c>
    </row>
    <row r="59" spans="1:12" ht="16.5" thickBot="1" x14ac:dyDescent="0.3">
      <c r="A59" s="99" t="s">
        <v>375</v>
      </c>
      <c r="B59" s="100" t="s">
        <v>373</v>
      </c>
      <c r="C59" s="100" t="s">
        <v>374</v>
      </c>
      <c r="D59" s="101" t="s">
        <v>22</v>
      </c>
      <c r="E59" s="101" t="s">
        <v>27</v>
      </c>
      <c r="F59" s="102">
        <v>36000</v>
      </c>
      <c r="G59" s="102">
        <f>+F59*2.87%</f>
        <v>1033.2</v>
      </c>
      <c r="H59" s="102">
        <f>+F59*3.04%</f>
        <v>1094.4000000000001</v>
      </c>
      <c r="I59" s="102"/>
      <c r="J59" s="102">
        <v>3591</v>
      </c>
      <c r="K59" s="102">
        <f>+G59+H59+I59+J59</f>
        <v>5718.6</v>
      </c>
      <c r="L59" s="103">
        <f>+F59-K59</f>
        <v>30281.4</v>
      </c>
    </row>
    <row r="60" spans="1:12" ht="16.5" thickBot="1" x14ac:dyDescent="0.3">
      <c r="A60" s="88"/>
      <c r="B60" s="89"/>
      <c r="C60" s="90">
        <f>+COUNTA(C55:C59)</f>
        <v>5</v>
      </c>
      <c r="D60" s="91"/>
      <c r="E60" s="91"/>
      <c r="F60" s="92">
        <f>SUM(F55:F59)</f>
        <v>166150</v>
      </c>
      <c r="G60" s="92">
        <f>SUM(G55:G59)</f>
        <v>4768.5050000000001</v>
      </c>
      <c r="H60" s="92">
        <f>SUM(H55:H59)</f>
        <v>5050.96</v>
      </c>
      <c r="I60" s="92">
        <f>SUM(I55:I58)</f>
        <v>442.65</v>
      </c>
      <c r="J60" s="92">
        <f>SUM(J55:J59)</f>
        <v>15318.37</v>
      </c>
      <c r="K60" s="92">
        <f>SUM(K55:K59)</f>
        <v>25580.485000000001</v>
      </c>
      <c r="L60" s="93">
        <f>SUM(L55:L59)</f>
        <v>140569.51</v>
      </c>
    </row>
    <row r="61" spans="1:12" ht="16.5" thickBot="1" x14ac:dyDescent="0.3">
      <c r="A61" s="42"/>
      <c r="B61" s="43"/>
      <c r="C61" s="43"/>
      <c r="D61" s="44"/>
      <c r="E61" s="44"/>
      <c r="F61" s="43"/>
      <c r="G61" s="43"/>
      <c r="H61" s="43"/>
      <c r="I61" s="43"/>
      <c r="J61" s="43"/>
      <c r="K61" s="43"/>
      <c r="L61" s="43"/>
    </row>
    <row r="62" spans="1:12" ht="16.5" thickBot="1" x14ac:dyDescent="0.3">
      <c r="A62" s="56"/>
      <c r="B62" s="46" t="s">
        <v>85</v>
      </c>
      <c r="C62" s="57"/>
      <c r="D62" s="58"/>
      <c r="E62" s="58"/>
      <c r="F62" s="57"/>
      <c r="G62" s="57"/>
      <c r="H62" s="57"/>
      <c r="I62" s="57"/>
      <c r="J62" s="57"/>
      <c r="K62" s="57"/>
      <c r="L62" s="59"/>
    </row>
    <row r="63" spans="1:12" ht="16.5" thickBot="1" x14ac:dyDescent="0.3">
      <c r="A63" s="126">
        <v>268</v>
      </c>
      <c r="B63" s="127" t="s">
        <v>86</v>
      </c>
      <c r="C63" s="127" t="s">
        <v>87</v>
      </c>
      <c r="D63" s="129" t="s">
        <v>22</v>
      </c>
      <c r="E63" s="129" t="s">
        <v>27</v>
      </c>
      <c r="F63" s="130">
        <v>50000</v>
      </c>
      <c r="G63" s="130">
        <f>+F63*2.87%</f>
        <v>1435</v>
      </c>
      <c r="H63" s="130">
        <f>+F63*3.04%</f>
        <v>1520</v>
      </c>
      <c r="I63" s="130">
        <v>1566.03</v>
      </c>
      <c r="J63" s="130">
        <v>2044.78</v>
      </c>
      <c r="K63" s="130">
        <f>+G63+H63+I63+J63</f>
        <v>6565.8099999999995</v>
      </c>
      <c r="L63" s="131">
        <f>+F63-K63</f>
        <v>43434.19</v>
      </c>
    </row>
    <row r="64" spans="1:12" ht="16.5" thickBot="1" x14ac:dyDescent="0.3">
      <c r="A64" s="40"/>
      <c r="B64" s="29"/>
      <c r="C64" s="27">
        <f>+COUNTA(C63:C63)</f>
        <v>1</v>
      </c>
      <c r="D64" s="41"/>
      <c r="E64" s="41"/>
      <c r="F64" s="30">
        <f t="shared" ref="F64:L64" si="13">SUM(F63:F63)</f>
        <v>50000</v>
      </c>
      <c r="G64" s="30">
        <f t="shared" si="13"/>
        <v>1435</v>
      </c>
      <c r="H64" s="30">
        <f t="shared" si="13"/>
        <v>1520</v>
      </c>
      <c r="I64" s="30">
        <f t="shared" si="13"/>
        <v>1566.03</v>
      </c>
      <c r="J64" s="30">
        <f t="shared" si="13"/>
        <v>2044.78</v>
      </c>
      <c r="K64" s="30">
        <f t="shared" si="13"/>
        <v>6565.8099999999995</v>
      </c>
      <c r="L64" s="31">
        <f t="shared" si="13"/>
        <v>43434.19</v>
      </c>
    </row>
    <row r="65" spans="1:12" ht="16.5" thickBot="1" x14ac:dyDescent="0.3">
      <c r="A65" s="42"/>
      <c r="B65" s="43"/>
      <c r="C65" s="43"/>
      <c r="D65" s="44"/>
      <c r="E65" s="44"/>
      <c r="F65" s="43"/>
      <c r="G65" s="43"/>
      <c r="H65" s="43"/>
      <c r="I65" s="43"/>
      <c r="J65" s="43"/>
      <c r="K65" s="43"/>
      <c r="L65" s="43"/>
    </row>
    <row r="66" spans="1:12" ht="16.5" thickBot="1" x14ac:dyDescent="0.3">
      <c r="A66" s="56"/>
      <c r="B66" s="56" t="s">
        <v>88</v>
      </c>
      <c r="C66" s="57"/>
      <c r="D66" s="58"/>
      <c r="E66" s="58"/>
      <c r="F66" s="57"/>
      <c r="G66" s="57"/>
      <c r="H66" s="57"/>
      <c r="I66" s="57"/>
      <c r="J66" s="57"/>
      <c r="K66" s="57"/>
      <c r="L66" s="59"/>
    </row>
    <row r="67" spans="1:12" ht="15.75" x14ac:dyDescent="0.25">
      <c r="A67" s="94">
        <v>709</v>
      </c>
      <c r="B67" s="95" t="s">
        <v>91</v>
      </c>
      <c r="C67" s="95" t="s">
        <v>34</v>
      </c>
      <c r="D67" s="104" t="s">
        <v>35</v>
      </c>
      <c r="E67" s="96" t="s">
        <v>27</v>
      </c>
      <c r="F67" s="142">
        <v>30000</v>
      </c>
      <c r="G67" s="97">
        <f>+F67*2.87%</f>
        <v>861</v>
      </c>
      <c r="H67" s="97">
        <f>+F67*3.04%</f>
        <v>912</v>
      </c>
      <c r="I67" s="97">
        <v>0</v>
      </c>
      <c r="J67" s="97">
        <v>12504.17</v>
      </c>
      <c r="K67" s="97">
        <f>+G67+H67+I67+J67</f>
        <v>14277.17</v>
      </c>
      <c r="L67" s="98">
        <f>+F67-K67</f>
        <v>15722.83</v>
      </c>
    </row>
    <row r="68" spans="1:12" ht="15.75" x14ac:dyDescent="0.25">
      <c r="A68" s="36" t="s">
        <v>92</v>
      </c>
      <c r="B68" s="15" t="s">
        <v>93</v>
      </c>
      <c r="C68" s="15" t="s">
        <v>34</v>
      </c>
      <c r="D68" s="16" t="s">
        <v>35</v>
      </c>
      <c r="E68" s="19" t="s">
        <v>18</v>
      </c>
      <c r="F68" s="64">
        <v>35000</v>
      </c>
      <c r="G68" s="17">
        <v>1004.5</v>
      </c>
      <c r="H68" s="17">
        <v>1064</v>
      </c>
      <c r="I68" s="17"/>
      <c r="J68" s="17">
        <v>9194.9500000000007</v>
      </c>
      <c r="K68" s="17">
        <f>+G68+H68+I68+J68</f>
        <v>11263.45</v>
      </c>
      <c r="L68" s="18">
        <v>23736.55</v>
      </c>
    </row>
    <row r="69" spans="1:12" ht="15.75" x14ac:dyDescent="0.25">
      <c r="A69" s="60">
        <v>201</v>
      </c>
      <c r="B69" s="61" t="s">
        <v>89</v>
      </c>
      <c r="C69" s="61" t="s">
        <v>57</v>
      </c>
      <c r="D69" s="62" t="s">
        <v>90</v>
      </c>
      <c r="E69" s="62" t="s">
        <v>27</v>
      </c>
      <c r="F69" s="63">
        <v>31500</v>
      </c>
      <c r="G69" s="12">
        <f>+F69*2.87%</f>
        <v>904.05</v>
      </c>
      <c r="H69" s="12">
        <f>+F69*3.04%</f>
        <v>957.6</v>
      </c>
      <c r="I69" s="12">
        <v>0</v>
      </c>
      <c r="J69" s="12">
        <v>8946.01</v>
      </c>
      <c r="K69" s="12">
        <f>+G69+H69+I69+J69</f>
        <v>10807.66</v>
      </c>
      <c r="L69" s="13">
        <f>+F69-K69</f>
        <v>20692.34</v>
      </c>
    </row>
    <row r="70" spans="1:12" ht="15.75" x14ac:dyDescent="0.25">
      <c r="A70" s="36">
        <v>692</v>
      </c>
      <c r="B70" s="15" t="s">
        <v>94</v>
      </c>
      <c r="C70" s="15" t="s">
        <v>57</v>
      </c>
      <c r="D70" s="16" t="s">
        <v>35</v>
      </c>
      <c r="E70" s="19" t="s">
        <v>27</v>
      </c>
      <c r="F70" s="17">
        <v>31500</v>
      </c>
      <c r="G70" s="17">
        <f>+F70*2.87%</f>
        <v>904.05</v>
      </c>
      <c r="H70" s="17">
        <f>+F70*3.04%</f>
        <v>957.6</v>
      </c>
      <c r="I70" s="17">
        <v>0</v>
      </c>
      <c r="J70" s="17">
        <v>3561.71</v>
      </c>
      <c r="K70" s="17">
        <f>+G70+H70+I70+J70</f>
        <v>5423.3600000000006</v>
      </c>
      <c r="L70" s="18">
        <f>+F70-K70</f>
        <v>26076.639999999999</v>
      </c>
    </row>
    <row r="71" spans="1:12" ht="16.5" thickBot="1" x14ac:dyDescent="0.3">
      <c r="A71" s="99">
        <v>107</v>
      </c>
      <c r="B71" s="100" t="s">
        <v>96</v>
      </c>
      <c r="C71" s="100" t="s">
        <v>97</v>
      </c>
      <c r="D71" s="111" t="s">
        <v>35</v>
      </c>
      <c r="E71" s="101" t="s">
        <v>27</v>
      </c>
      <c r="F71" s="102">
        <v>18000</v>
      </c>
      <c r="G71" s="102">
        <f>+F71*2.87%</f>
        <v>516.6</v>
      </c>
      <c r="H71" s="102">
        <f>+F71*3.04%</f>
        <v>547.20000000000005</v>
      </c>
      <c r="I71" s="102">
        <v>0</v>
      </c>
      <c r="J71" s="102">
        <v>325</v>
      </c>
      <c r="K71" s="102">
        <f>+G71+H71+I71+J71</f>
        <v>1388.8000000000002</v>
      </c>
      <c r="L71" s="103">
        <f>+F71-K71</f>
        <v>16611.2</v>
      </c>
    </row>
    <row r="72" spans="1:12" ht="16.5" thickBot="1" x14ac:dyDescent="0.3">
      <c r="A72" s="40"/>
      <c r="B72" s="29"/>
      <c r="C72" s="27">
        <f>+COUNTA(C67:C71)</f>
        <v>5</v>
      </c>
      <c r="D72" s="41"/>
      <c r="E72" s="41"/>
      <c r="F72" s="30">
        <f t="shared" ref="F72:L72" si="14">SUM(F67:F71)</f>
        <v>146000</v>
      </c>
      <c r="G72" s="30">
        <f t="shared" si="14"/>
        <v>4190.2000000000007</v>
      </c>
      <c r="H72" s="30">
        <f t="shared" si="14"/>
        <v>4438.3999999999996</v>
      </c>
      <c r="I72" s="30">
        <f t="shared" si="14"/>
        <v>0</v>
      </c>
      <c r="J72" s="30">
        <f t="shared" si="14"/>
        <v>34531.840000000004</v>
      </c>
      <c r="K72" s="30">
        <f t="shared" si="14"/>
        <v>43160.44</v>
      </c>
      <c r="L72" s="31">
        <f t="shared" si="14"/>
        <v>102839.56</v>
      </c>
    </row>
    <row r="73" spans="1:12" ht="16.5" thickBot="1" x14ac:dyDescent="0.3">
      <c r="A73" s="42"/>
      <c r="B73" s="43"/>
      <c r="C73" s="43"/>
      <c r="D73" s="44"/>
      <c r="E73" s="44"/>
      <c r="F73" s="43"/>
      <c r="G73" s="43"/>
      <c r="H73" s="43"/>
      <c r="I73" s="43"/>
      <c r="J73" s="43"/>
      <c r="K73" s="43"/>
      <c r="L73" s="43"/>
    </row>
    <row r="74" spans="1:12" ht="16.5" thickBot="1" x14ac:dyDescent="0.3">
      <c r="A74" s="56"/>
      <c r="B74" s="56" t="s">
        <v>98</v>
      </c>
      <c r="C74" s="57"/>
      <c r="D74" s="58"/>
      <c r="E74" s="58"/>
      <c r="F74" s="57"/>
      <c r="G74" s="57"/>
      <c r="H74" s="57"/>
      <c r="I74" s="57"/>
      <c r="J74" s="57"/>
      <c r="K74" s="57"/>
      <c r="L74" s="59"/>
    </row>
    <row r="75" spans="1:12" ht="15.75" x14ac:dyDescent="0.25">
      <c r="A75" s="94" t="s">
        <v>99</v>
      </c>
      <c r="B75" s="95" t="s">
        <v>100</v>
      </c>
      <c r="C75" s="95" t="s">
        <v>55</v>
      </c>
      <c r="D75" s="96" t="s">
        <v>31</v>
      </c>
      <c r="E75" s="96" t="s">
        <v>27</v>
      </c>
      <c r="F75" s="97">
        <v>80000</v>
      </c>
      <c r="G75" s="97">
        <f>+F75*2.87%</f>
        <v>2296</v>
      </c>
      <c r="H75" s="97">
        <f>+F75*3.04%</f>
        <v>2432</v>
      </c>
      <c r="I75" s="97">
        <v>7400.87</v>
      </c>
      <c r="J75" s="97">
        <v>15172.14</v>
      </c>
      <c r="K75" s="97">
        <f>+G75+H75+I75+J75</f>
        <v>27301.01</v>
      </c>
      <c r="L75" s="98">
        <f>+F75-K75</f>
        <v>52698.990000000005</v>
      </c>
    </row>
    <row r="76" spans="1:12" ht="16.5" thickBot="1" x14ac:dyDescent="0.3">
      <c r="A76" s="143">
        <v>773</v>
      </c>
      <c r="B76" s="100" t="s">
        <v>101</v>
      </c>
      <c r="C76" s="144" t="s">
        <v>413</v>
      </c>
      <c r="D76" s="101" t="s">
        <v>31</v>
      </c>
      <c r="E76" s="101" t="s">
        <v>27</v>
      </c>
      <c r="F76" s="102">
        <v>36000</v>
      </c>
      <c r="G76" s="102">
        <f>+F76*2.87%</f>
        <v>1033.2</v>
      </c>
      <c r="H76" s="102">
        <f>+F76*3.04%</f>
        <v>1094.4000000000001</v>
      </c>
      <c r="I76" s="102">
        <v>0</v>
      </c>
      <c r="J76" s="102">
        <v>6141</v>
      </c>
      <c r="K76" s="102">
        <f>+G76+H76+I76+J76</f>
        <v>8268.6</v>
      </c>
      <c r="L76" s="103">
        <f>+F76-K76</f>
        <v>27731.4</v>
      </c>
    </row>
    <row r="77" spans="1:12" ht="16.5" thickBot="1" x14ac:dyDescent="0.3">
      <c r="A77" s="40"/>
      <c r="B77" s="29"/>
      <c r="C77" s="27">
        <f>+COUNTA(C75:C76)</f>
        <v>2</v>
      </c>
      <c r="D77" s="41"/>
      <c r="E77" s="41"/>
      <c r="F77" s="30">
        <f>SUM(F75:F76)</f>
        <v>116000</v>
      </c>
      <c r="G77" s="30">
        <f>SUM(G75:G76)</f>
        <v>3329.2</v>
      </c>
      <c r="H77" s="30">
        <f>SUM(H75:H76)</f>
        <v>3526.4</v>
      </c>
      <c r="I77" s="30">
        <f>SUM(I75)</f>
        <v>7400.87</v>
      </c>
      <c r="J77" s="30">
        <f>SUM(J75:J76)</f>
        <v>21313.14</v>
      </c>
      <c r="K77" s="30">
        <f>SUM(K75:K76)</f>
        <v>35569.61</v>
      </c>
      <c r="L77" s="31">
        <f>SUM(L75:L76)</f>
        <v>80430.390000000014</v>
      </c>
    </row>
    <row r="78" spans="1:12" ht="15.75" x14ac:dyDescent="0.25">
      <c r="A78" s="32"/>
      <c r="B78" s="33"/>
      <c r="C78" s="48"/>
      <c r="D78" s="49"/>
      <c r="E78" s="49"/>
      <c r="F78" s="35"/>
      <c r="G78" s="35"/>
      <c r="H78" s="35"/>
      <c r="I78" s="35"/>
      <c r="J78" s="35"/>
      <c r="K78" s="35"/>
      <c r="L78" s="35"/>
    </row>
    <row r="79" spans="1:12" ht="15.75" x14ac:dyDescent="0.25">
      <c r="A79" s="32"/>
      <c r="B79" s="33"/>
      <c r="C79" s="48"/>
      <c r="D79" s="49"/>
      <c r="E79" s="49"/>
      <c r="F79" s="35"/>
      <c r="G79" s="35"/>
      <c r="H79" s="35"/>
      <c r="I79" s="35"/>
      <c r="J79" s="35"/>
      <c r="K79" s="35"/>
      <c r="L79" s="35"/>
    </row>
    <row r="80" spans="1:12" ht="15.75" x14ac:dyDescent="0.25">
      <c r="A80" s="32"/>
      <c r="B80" s="33"/>
      <c r="C80" s="48"/>
      <c r="D80" s="49"/>
      <c r="E80" s="49"/>
      <c r="F80" s="35"/>
      <c r="G80" s="35"/>
      <c r="H80" s="35"/>
      <c r="I80" s="35"/>
      <c r="J80" s="35"/>
      <c r="K80" s="35"/>
      <c r="L80" s="35"/>
    </row>
    <row r="81" spans="1:12" ht="15.75" x14ac:dyDescent="0.25">
      <c r="A81" s="32"/>
      <c r="B81" s="33"/>
      <c r="C81" s="48"/>
      <c r="D81" s="49"/>
      <c r="E81" s="49"/>
      <c r="F81" s="35"/>
      <c r="G81" s="35"/>
      <c r="H81" s="35"/>
      <c r="I81" s="35"/>
      <c r="J81" s="35"/>
      <c r="K81" s="35"/>
      <c r="L81" s="35"/>
    </row>
    <row r="82" spans="1:12" ht="15.75" x14ac:dyDescent="0.25">
      <c r="A82" s="32"/>
      <c r="B82" s="33"/>
      <c r="C82" s="48"/>
      <c r="D82" s="49"/>
      <c r="E82" s="49"/>
      <c r="F82" s="35"/>
      <c r="G82" s="35"/>
      <c r="H82" s="35"/>
      <c r="I82" s="35"/>
      <c r="J82" s="35"/>
      <c r="K82" s="35"/>
      <c r="L82" s="35"/>
    </row>
    <row r="83" spans="1:12" ht="16.5" thickBot="1" x14ac:dyDescent="0.3">
      <c r="A83" s="32"/>
      <c r="B83" s="33"/>
      <c r="C83" s="48"/>
      <c r="D83" s="49"/>
      <c r="E83" s="49"/>
      <c r="F83" s="35"/>
      <c r="G83" s="35"/>
      <c r="H83" s="35"/>
      <c r="I83" s="35"/>
      <c r="J83" s="35"/>
      <c r="K83" s="35"/>
      <c r="L83" s="35"/>
    </row>
    <row r="84" spans="1:12" ht="16.5" thickBot="1" x14ac:dyDescent="0.3">
      <c r="A84" s="56"/>
      <c r="B84" s="56" t="s">
        <v>102</v>
      </c>
      <c r="C84" s="57"/>
      <c r="D84" s="58"/>
      <c r="E84" s="58"/>
      <c r="F84" s="57"/>
      <c r="G84" s="57"/>
      <c r="H84" s="57"/>
      <c r="I84" s="57"/>
      <c r="J84" s="57"/>
      <c r="K84" s="57"/>
      <c r="L84" s="59"/>
    </row>
    <row r="85" spans="1:12" ht="15.75" x14ac:dyDescent="0.25">
      <c r="A85" s="94" t="s">
        <v>103</v>
      </c>
      <c r="B85" s="95" t="s">
        <v>104</v>
      </c>
      <c r="C85" s="95" t="s">
        <v>55</v>
      </c>
      <c r="D85" s="96" t="s">
        <v>22</v>
      </c>
      <c r="E85" s="96" t="s">
        <v>18</v>
      </c>
      <c r="F85" s="97">
        <v>50000</v>
      </c>
      <c r="G85" s="97">
        <f>+F85*2.87%</f>
        <v>1435</v>
      </c>
      <c r="H85" s="97">
        <f>+F85*3.04%</f>
        <v>1520</v>
      </c>
      <c r="I85" s="97">
        <v>1854</v>
      </c>
      <c r="J85" s="97">
        <v>27205.26</v>
      </c>
      <c r="K85" s="97">
        <f>+G85+H85+I85+J85</f>
        <v>32014.26</v>
      </c>
      <c r="L85" s="98">
        <f>+F85-K85</f>
        <v>17985.740000000002</v>
      </c>
    </row>
    <row r="86" spans="1:12" ht="15.75" x14ac:dyDescent="0.25">
      <c r="A86" s="36" t="s">
        <v>105</v>
      </c>
      <c r="B86" s="15" t="s">
        <v>106</v>
      </c>
      <c r="C86" s="15" t="s">
        <v>107</v>
      </c>
      <c r="D86" s="19" t="s">
        <v>31</v>
      </c>
      <c r="E86" s="19" t="s">
        <v>27</v>
      </c>
      <c r="F86" s="17">
        <v>31500</v>
      </c>
      <c r="G86" s="17">
        <f>+F86*2.87%</f>
        <v>904.05</v>
      </c>
      <c r="H86" s="17">
        <f>+F86*3.04%</f>
        <v>957.6</v>
      </c>
      <c r="I86" s="17">
        <v>0</v>
      </c>
      <c r="J86" s="17">
        <v>16594.2</v>
      </c>
      <c r="K86" s="17">
        <f>+G86+H86+I86+J86</f>
        <v>18455.850000000002</v>
      </c>
      <c r="L86" s="18">
        <f>+F86-K86</f>
        <v>13044.149999999998</v>
      </c>
    </row>
    <row r="87" spans="1:12" ht="16.5" thickBot="1" x14ac:dyDescent="0.3">
      <c r="A87" s="99" t="s">
        <v>108</v>
      </c>
      <c r="B87" s="144" t="s">
        <v>109</v>
      </c>
      <c r="C87" s="100" t="s">
        <v>110</v>
      </c>
      <c r="D87" s="111" t="s">
        <v>35</v>
      </c>
      <c r="E87" s="145" t="s">
        <v>18</v>
      </c>
      <c r="F87" s="146">
        <v>26250</v>
      </c>
      <c r="G87" s="102">
        <f>+F87*2.87%</f>
        <v>753.375</v>
      </c>
      <c r="H87" s="102">
        <f>+F87*3.04%</f>
        <v>798</v>
      </c>
      <c r="I87" s="102">
        <v>0</v>
      </c>
      <c r="J87" s="102">
        <v>3341</v>
      </c>
      <c r="K87" s="102">
        <f>+G87+H87+I87+J87</f>
        <v>4892.375</v>
      </c>
      <c r="L87" s="103">
        <v>21357.62</v>
      </c>
    </row>
    <row r="88" spans="1:12" ht="16.5" thickBot="1" x14ac:dyDescent="0.3">
      <c r="A88" s="40"/>
      <c r="B88" s="29"/>
      <c r="C88" s="27">
        <f>+COUNTA(C85:C87)</f>
        <v>3</v>
      </c>
      <c r="D88" s="41"/>
      <c r="E88" s="41"/>
      <c r="F88" s="30">
        <f t="shared" ref="F88:L88" si="15">SUM(F85:F87)</f>
        <v>107750</v>
      </c>
      <c r="G88" s="30">
        <f t="shared" si="15"/>
        <v>3092.4250000000002</v>
      </c>
      <c r="H88" s="30">
        <f t="shared" si="15"/>
        <v>3275.6</v>
      </c>
      <c r="I88" s="30">
        <f t="shared" si="15"/>
        <v>1854</v>
      </c>
      <c r="J88" s="30">
        <f t="shared" si="15"/>
        <v>47140.46</v>
      </c>
      <c r="K88" s="30">
        <f t="shared" si="15"/>
        <v>55362.485000000001</v>
      </c>
      <c r="L88" s="31">
        <f t="shared" si="15"/>
        <v>52387.509999999995</v>
      </c>
    </row>
    <row r="89" spans="1:12" ht="16.5" thickBot="1" x14ac:dyDescent="0.3">
      <c r="A89" s="32"/>
      <c r="B89" s="33"/>
      <c r="C89" s="48"/>
      <c r="D89" s="49"/>
      <c r="E89" s="49"/>
      <c r="F89" s="35"/>
      <c r="G89" s="35"/>
      <c r="H89" s="35"/>
      <c r="I89" s="35"/>
      <c r="J89" s="35"/>
      <c r="K89" s="35"/>
      <c r="L89" s="35"/>
    </row>
    <row r="90" spans="1:12" ht="16.5" thickBot="1" x14ac:dyDescent="0.3">
      <c r="A90" s="56"/>
      <c r="B90" s="56" t="s">
        <v>111</v>
      </c>
      <c r="C90" s="57"/>
      <c r="D90" s="58"/>
      <c r="E90" s="58"/>
      <c r="F90" s="57"/>
      <c r="G90" s="57"/>
      <c r="H90" s="57"/>
      <c r="I90" s="57"/>
      <c r="J90" s="57"/>
      <c r="K90" s="57"/>
      <c r="L90" s="59"/>
    </row>
    <row r="91" spans="1:12" ht="16.5" thickBot="1" x14ac:dyDescent="0.3">
      <c r="A91" s="126" t="s">
        <v>112</v>
      </c>
      <c r="B91" s="127" t="s">
        <v>113</v>
      </c>
      <c r="C91" s="127" t="s">
        <v>114</v>
      </c>
      <c r="D91" s="129" t="s">
        <v>31</v>
      </c>
      <c r="E91" s="129" t="s">
        <v>115</v>
      </c>
      <c r="F91" s="130">
        <v>48000</v>
      </c>
      <c r="G91" s="130">
        <f>+F91*2.87%</f>
        <v>1377.6</v>
      </c>
      <c r="H91" s="130">
        <f>+F91*3.04%</f>
        <v>1459.2</v>
      </c>
      <c r="I91" s="130">
        <v>1283.76</v>
      </c>
      <c r="J91" s="130">
        <v>12598.35</v>
      </c>
      <c r="K91" s="130">
        <f>+G91+H91+I91+J91</f>
        <v>16718.91</v>
      </c>
      <c r="L91" s="131">
        <f>+F91-K91</f>
        <v>31281.09</v>
      </c>
    </row>
    <row r="92" spans="1:12" ht="16.5" thickBot="1" x14ac:dyDescent="0.3">
      <c r="A92" s="40"/>
      <c r="B92" s="29"/>
      <c r="C92" s="27">
        <f>+COUNTA(C90:C91)</f>
        <v>1</v>
      </c>
      <c r="D92" s="41"/>
      <c r="E92" s="41"/>
      <c r="F92" s="30">
        <f>SUM(F91)</f>
        <v>48000</v>
      </c>
      <c r="G92" s="30">
        <f>SUM(G91)</f>
        <v>1377.6</v>
      </c>
      <c r="H92" s="30">
        <f>SUM(H91)</f>
        <v>1459.2</v>
      </c>
      <c r="I92" s="30">
        <f>SUM(I91)</f>
        <v>1283.76</v>
      </c>
      <c r="J92" s="30">
        <f>J91</f>
        <v>12598.35</v>
      </c>
      <c r="K92" s="30">
        <f>SUM(K91)</f>
        <v>16718.91</v>
      </c>
      <c r="L92" s="31">
        <f>SUM(L91)</f>
        <v>31281.09</v>
      </c>
    </row>
    <row r="93" spans="1:12" ht="16.5" thickBot="1" x14ac:dyDescent="0.3">
      <c r="A93" s="32"/>
      <c r="B93" s="33"/>
      <c r="C93" s="48"/>
      <c r="D93" s="49"/>
      <c r="E93" s="49"/>
      <c r="F93" s="35"/>
      <c r="G93" s="35"/>
      <c r="H93" s="35"/>
      <c r="I93" s="35"/>
      <c r="J93" s="35"/>
      <c r="K93" s="35"/>
      <c r="L93" s="35"/>
    </row>
    <row r="94" spans="1:12" ht="16.5" thickBot="1" x14ac:dyDescent="0.3">
      <c r="A94" s="56"/>
      <c r="B94" s="56" t="s">
        <v>116</v>
      </c>
      <c r="C94" s="57"/>
      <c r="D94" s="58"/>
      <c r="E94" s="58"/>
      <c r="F94" s="57"/>
      <c r="G94" s="57"/>
      <c r="H94" s="57"/>
      <c r="I94" s="57"/>
      <c r="J94" s="57"/>
      <c r="K94" s="57"/>
      <c r="L94" s="59"/>
    </row>
    <row r="95" spans="1:12" ht="15.75" x14ac:dyDescent="0.25">
      <c r="A95" s="38" t="s">
        <v>148</v>
      </c>
      <c r="B95" s="21" t="s">
        <v>149</v>
      </c>
      <c r="C95" s="15" t="s">
        <v>117</v>
      </c>
      <c r="D95" s="22" t="s">
        <v>35</v>
      </c>
      <c r="E95" s="22" t="s">
        <v>18</v>
      </c>
      <c r="F95" s="23">
        <v>35000</v>
      </c>
      <c r="G95" s="23">
        <f t="shared" ref="G95:G116" si="16">+F95*2.87%</f>
        <v>1004.5</v>
      </c>
      <c r="H95" s="23">
        <f t="shared" ref="H95:H116" si="17">+F95*3.04%</f>
        <v>1064</v>
      </c>
      <c r="I95" s="23">
        <v>0</v>
      </c>
      <c r="J95" s="23">
        <v>21233.79</v>
      </c>
      <c r="K95" s="23">
        <f t="shared" ref="K95:K109" si="18">+G95+H95+I95+J95</f>
        <v>23302.29</v>
      </c>
      <c r="L95" s="24">
        <f>+F95-K95</f>
        <v>11697.71</v>
      </c>
    </row>
    <row r="96" spans="1:12" ht="15.75" x14ac:dyDescent="0.25">
      <c r="A96" s="174" t="s">
        <v>385</v>
      </c>
      <c r="B96" s="15" t="s">
        <v>386</v>
      </c>
      <c r="C96" s="15" t="s">
        <v>410</v>
      </c>
      <c r="D96" s="19" t="s">
        <v>35</v>
      </c>
      <c r="E96" s="19" t="s">
        <v>18</v>
      </c>
      <c r="F96" s="17">
        <v>35000</v>
      </c>
      <c r="G96" s="17">
        <f>+F96*2.87%</f>
        <v>1004.5</v>
      </c>
      <c r="H96" s="17">
        <f>+F96*3.04%</f>
        <v>1064</v>
      </c>
      <c r="I96" s="17">
        <v>0</v>
      </c>
      <c r="J96" s="17">
        <v>15008.39</v>
      </c>
      <c r="K96" s="17">
        <f>+G96+H96+I96+J96</f>
        <v>17076.89</v>
      </c>
      <c r="L96" s="17">
        <f>+F96-K96</f>
        <v>17923.11</v>
      </c>
    </row>
    <row r="97" spans="1:12" ht="15.75" x14ac:dyDescent="0.25">
      <c r="A97" s="174" t="s">
        <v>95</v>
      </c>
      <c r="B97" s="15" t="s">
        <v>352</v>
      </c>
      <c r="C97" s="15" t="s">
        <v>57</v>
      </c>
      <c r="D97" s="16" t="s">
        <v>35</v>
      </c>
      <c r="E97" s="19" t="s">
        <v>27</v>
      </c>
      <c r="F97" s="17">
        <v>30000</v>
      </c>
      <c r="G97" s="17">
        <f t="shared" si="16"/>
        <v>861</v>
      </c>
      <c r="H97" s="17">
        <f t="shared" si="17"/>
        <v>912</v>
      </c>
      <c r="I97" s="17">
        <v>0</v>
      </c>
      <c r="J97" s="17">
        <v>125</v>
      </c>
      <c r="K97" s="17">
        <f t="shared" si="18"/>
        <v>1898</v>
      </c>
      <c r="L97" s="17">
        <f>+F97-K97</f>
        <v>28102</v>
      </c>
    </row>
    <row r="98" spans="1:12" ht="15.75" x14ac:dyDescent="0.25">
      <c r="A98" s="174" t="s">
        <v>140</v>
      </c>
      <c r="B98" s="15" t="s">
        <v>141</v>
      </c>
      <c r="C98" s="15" t="s">
        <v>120</v>
      </c>
      <c r="D98" s="19" t="s">
        <v>35</v>
      </c>
      <c r="E98" s="19" t="s">
        <v>18</v>
      </c>
      <c r="F98" s="17">
        <v>15400</v>
      </c>
      <c r="G98" s="17">
        <f t="shared" si="16"/>
        <v>441.98</v>
      </c>
      <c r="H98" s="17">
        <f t="shared" si="17"/>
        <v>468.16</v>
      </c>
      <c r="I98" s="17">
        <v>0</v>
      </c>
      <c r="J98" s="17">
        <v>8225.5400000000009</v>
      </c>
      <c r="K98" s="17">
        <f t="shared" si="18"/>
        <v>9135.68</v>
      </c>
      <c r="L98" s="17">
        <f>+F98-K98</f>
        <v>6264.32</v>
      </c>
    </row>
    <row r="99" spans="1:12" ht="15.75" x14ac:dyDescent="0.25">
      <c r="A99" s="174" t="s">
        <v>121</v>
      </c>
      <c r="B99" s="15" t="s">
        <v>122</v>
      </c>
      <c r="C99" s="15" t="s">
        <v>120</v>
      </c>
      <c r="D99" s="19" t="s">
        <v>35</v>
      </c>
      <c r="E99" s="19" t="s">
        <v>18</v>
      </c>
      <c r="F99" s="17">
        <v>20000</v>
      </c>
      <c r="G99" s="17">
        <f t="shared" si="16"/>
        <v>574</v>
      </c>
      <c r="H99" s="17">
        <f t="shared" si="17"/>
        <v>608</v>
      </c>
      <c r="I99" s="17">
        <v>0</v>
      </c>
      <c r="J99" s="17">
        <v>12344.22</v>
      </c>
      <c r="K99" s="17">
        <f t="shared" si="18"/>
        <v>13526.22</v>
      </c>
      <c r="L99" s="17">
        <v>6473.78</v>
      </c>
    </row>
    <row r="100" spans="1:12" ht="15.75" x14ac:dyDescent="0.25">
      <c r="A100" s="174" t="s">
        <v>123</v>
      </c>
      <c r="B100" s="15" t="s">
        <v>124</v>
      </c>
      <c r="C100" s="15" t="s">
        <v>120</v>
      </c>
      <c r="D100" s="19" t="s">
        <v>35</v>
      </c>
      <c r="E100" s="19" t="s">
        <v>18</v>
      </c>
      <c r="F100" s="17">
        <v>15400</v>
      </c>
      <c r="G100" s="17">
        <f t="shared" si="16"/>
        <v>441.98</v>
      </c>
      <c r="H100" s="17">
        <f t="shared" si="17"/>
        <v>468.16</v>
      </c>
      <c r="I100" s="17">
        <v>0</v>
      </c>
      <c r="J100" s="17">
        <v>10098.049999999999</v>
      </c>
      <c r="K100" s="17">
        <f t="shared" si="18"/>
        <v>11008.189999999999</v>
      </c>
      <c r="L100" s="17">
        <f>+F100-K100</f>
        <v>4391.8100000000013</v>
      </c>
    </row>
    <row r="101" spans="1:12" ht="15.75" x14ac:dyDescent="0.25">
      <c r="A101" s="174" t="s">
        <v>412</v>
      </c>
      <c r="B101" s="15" t="s">
        <v>411</v>
      </c>
      <c r="C101" s="15" t="s">
        <v>120</v>
      </c>
      <c r="D101" s="19" t="s">
        <v>35</v>
      </c>
      <c r="E101" s="19" t="s">
        <v>18</v>
      </c>
      <c r="F101" s="17">
        <v>23842</v>
      </c>
      <c r="G101" s="17">
        <f t="shared" ref="G101" si="19">+F101*2.87%</f>
        <v>684.2654</v>
      </c>
      <c r="H101" s="17">
        <f t="shared" ref="H101" si="20">+F101*3.04%</f>
        <v>724.79679999999996</v>
      </c>
      <c r="I101" s="17">
        <v>0</v>
      </c>
      <c r="J101" s="17">
        <v>25</v>
      </c>
      <c r="K101" s="17">
        <f t="shared" ref="K101" si="21">+G101+H101+I101+J101</f>
        <v>1434.0621999999998</v>
      </c>
      <c r="L101" s="17">
        <v>22407.93</v>
      </c>
    </row>
    <row r="102" spans="1:12" ht="15.75" x14ac:dyDescent="0.25">
      <c r="A102" s="174" t="s">
        <v>126</v>
      </c>
      <c r="B102" s="15" t="s">
        <v>127</v>
      </c>
      <c r="C102" s="15" t="s">
        <v>125</v>
      </c>
      <c r="D102" s="19" t="s">
        <v>35</v>
      </c>
      <c r="E102" s="19" t="s">
        <v>27</v>
      </c>
      <c r="F102" s="17">
        <v>15400</v>
      </c>
      <c r="G102" s="17">
        <f t="shared" si="16"/>
        <v>441.98</v>
      </c>
      <c r="H102" s="17">
        <f t="shared" si="17"/>
        <v>468.16</v>
      </c>
      <c r="I102" s="17">
        <v>0</v>
      </c>
      <c r="J102" s="17">
        <v>9596.6299999999992</v>
      </c>
      <c r="K102" s="17">
        <f t="shared" si="18"/>
        <v>10506.769999999999</v>
      </c>
      <c r="L102" s="17">
        <v>4893.2299999999996</v>
      </c>
    </row>
    <row r="103" spans="1:12" ht="15.75" x14ac:dyDescent="0.25">
      <c r="A103" s="174" t="s">
        <v>128</v>
      </c>
      <c r="B103" s="15" t="s">
        <v>129</v>
      </c>
      <c r="C103" s="15" t="s">
        <v>125</v>
      </c>
      <c r="D103" s="19" t="s">
        <v>31</v>
      </c>
      <c r="E103" s="19" t="s">
        <v>27</v>
      </c>
      <c r="F103" s="17">
        <v>20400</v>
      </c>
      <c r="G103" s="17">
        <f t="shared" si="16"/>
        <v>585.48</v>
      </c>
      <c r="H103" s="17">
        <f t="shared" si="17"/>
        <v>620.16</v>
      </c>
      <c r="I103" s="17">
        <v>0</v>
      </c>
      <c r="J103" s="17">
        <v>2527</v>
      </c>
      <c r="K103" s="17">
        <f t="shared" si="18"/>
        <v>3732.64</v>
      </c>
      <c r="L103" s="17">
        <f t="shared" ref="L103:L116" si="22">+F103-K103</f>
        <v>16667.36</v>
      </c>
    </row>
    <row r="104" spans="1:12" ht="15.75" x14ac:dyDescent="0.25">
      <c r="A104" s="174" t="s">
        <v>130</v>
      </c>
      <c r="B104" s="15" t="s">
        <v>131</v>
      </c>
      <c r="C104" s="15" t="s">
        <v>125</v>
      </c>
      <c r="D104" s="19" t="s">
        <v>35</v>
      </c>
      <c r="E104" s="19" t="s">
        <v>27</v>
      </c>
      <c r="F104" s="17">
        <v>15400</v>
      </c>
      <c r="G104" s="17">
        <f t="shared" si="16"/>
        <v>441.98</v>
      </c>
      <c r="H104" s="17">
        <f t="shared" si="17"/>
        <v>468.16</v>
      </c>
      <c r="I104" s="17">
        <v>0</v>
      </c>
      <c r="J104" s="17">
        <v>225</v>
      </c>
      <c r="K104" s="17">
        <f t="shared" si="18"/>
        <v>1135.1400000000001</v>
      </c>
      <c r="L104" s="17">
        <f t="shared" si="22"/>
        <v>14264.86</v>
      </c>
    </row>
    <row r="105" spans="1:12" ht="15.75" x14ac:dyDescent="0.25">
      <c r="A105" s="174" t="s">
        <v>132</v>
      </c>
      <c r="B105" s="15" t="s">
        <v>133</v>
      </c>
      <c r="C105" s="15" t="s">
        <v>125</v>
      </c>
      <c r="D105" s="19" t="s">
        <v>35</v>
      </c>
      <c r="E105" s="19" t="s">
        <v>27</v>
      </c>
      <c r="F105" s="17">
        <v>15400</v>
      </c>
      <c r="G105" s="17">
        <f t="shared" si="16"/>
        <v>441.98</v>
      </c>
      <c r="H105" s="17">
        <f t="shared" si="17"/>
        <v>468.16</v>
      </c>
      <c r="I105" s="17">
        <v>0</v>
      </c>
      <c r="J105" s="17">
        <v>3800.51</v>
      </c>
      <c r="K105" s="17">
        <f t="shared" si="18"/>
        <v>4710.6500000000005</v>
      </c>
      <c r="L105" s="17">
        <f t="shared" si="22"/>
        <v>10689.349999999999</v>
      </c>
    </row>
    <row r="106" spans="1:12" ht="15.75" x14ac:dyDescent="0.25">
      <c r="A106" s="174" t="s">
        <v>134</v>
      </c>
      <c r="B106" s="15" t="s">
        <v>135</v>
      </c>
      <c r="C106" s="15" t="s">
        <v>125</v>
      </c>
      <c r="D106" s="19" t="s">
        <v>35</v>
      </c>
      <c r="E106" s="19" t="s">
        <v>27</v>
      </c>
      <c r="F106" s="17">
        <v>15400</v>
      </c>
      <c r="G106" s="17">
        <f t="shared" si="16"/>
        <v>441.98</v>
      </c>
      <c r="H106" s="17">
        <f t="shared" si="17"/>
        <v>468.16</v>
      </c>
      <c r="I106" s="17">
        <v>0</v>
      </c>
      <c r="J106" s="17">
        <v>6980.04</v>
      </c>
      <c r="K106" s="17">
        <f t="shared" si="18"/>
        <v>7890.18</v>
      </c>
      <c r="L106" s="17">
        <f t="shared" si="22"/>
        <v>7509.82</v>
      </c>
    </row>
    <row r="107" spans="1:12" ht="15.75" x14ac:dyDescent="0.25">
      <c r="A107" s="174" t="s">
        <v>136</v>
      </c>
      <c r="B107" s="15" t="s">
        <v>137</v>
      </c>
      <c r="C107" s="15" t="s">
        <v>125</v>
      </c>
      <c r="D107" s="19" t="s">
        <v>35</v>
      </c>
      <c r="E107" s="19" t="s">
        <v>27</v>
      </c>
      <c r="F107" s="17">
        <v>15400</v>
      </c>
      <c r="G107" s="17">
        <f t="shared" si="16"/>
        <v>441.98</v>
      </c>
      <c r="H107" s="17">
        <f t="shared" si="17"/>
        <v>468.16</v>
      </c>
      <c r="I107" s="17">
        <v>0</v>
      </c>
      <c r="J107" s="17">
        <v>3291</v>
      </c>
      <c r="K107" s="17">
        <f t="shared" si="18"/>
        <v>4201.1400000000003</v>
      </c>
      <c r="L107" s="17">
        <f t="shared" si="22"/>
        <v>11198.86</v>
      </c>
    </row>
    <row r="108" spans="1:12" ht="15.75" x14ac:dyDescent="0.25">
      <c r="A108" s="174" t="s">
        <v>118</v>
      </c>
      <c r="B108" s="15" t="s">
        <v>119</v>
      </c>
      <c r="C108" s="15" t="s">
        <v>125</v>
      </c>
      <c r="D108" s="19" t="s">
        <v>35</v>
      </c>
      <c r="E108" s="19" t="s">
        <v>18</v>
      </c>
      <c r="F108" s="17">
        <v>15400</v>
      </c>
      <c r="G108" s="17">
        <f t="shared" si="16"/>
        <v>441.98</v>
      </c>
      <c r="H108" s="17">
        <f t="shared" si="17"/>
        <v>468.16</v>
      </c>
      <c r="I108" s="17">
        <v>0</v>
      </c>
      <c r="J108" s="17">
        <v>8272.7000000000007</v>
      </c>
      <c r="K108" s="17">
        <f t="shared" si="18"/>
        <v>9182.84</v>
      </c>
      <c r="L108" s="17">
        <f t="shared" si="22"/>
        <v>6217.16</v>
      </c>
    </row>
    <row r="109" spans="1:12" ht="15.75" x14ac:dyDescent="0.25">
      <c r="A109" s="174" t="s">
        <v>142</v>
      </c>
      <c r="B109" s="15" t="s">
        <v>143</v>
      </c>
      <c r="C109" s="15" t="s">
        <v>125</v>
      </c>
      <c r="D109" s="19" t="s">
        <v>35</v>
      </c>
      <c r="E109" s="19" t="s">
        <v>27</v>
      </c>
      <c r="F109" s="17">
        <v>15400</v>
      </c>
      <c r="G109" s="17">
        <f t="shared" si="16"/>
        <v>441.98</v>
      </c>
      <c r="H109" s="17">
        <f t="shared" si="17"/>
        <v>468.16</v>
      </c>
      <c r="I109" s="17">
        <v>0</v>
      </c>
      <c r="J109" s="17">
        <v>9982</v>
      </c>
      <c r="K109" s="17">
        <f t="shared" si="18"/>
        <v>10892.14</v>
      </c>
      <c r="L109" s="17">
        <f t="shared" si="22"/>
        <v>4507.8600000000006</v>
      </c>
    </row>
    <row r="110" spans="1:12" ht="15.75" x14ac:dyDescent="0.25">
      <c r="A110" s="174" t="s">
        <v>144</v>
      </c>
      <c r="B110" s="15" t="s">
        <v>145</v>
      </c>
      <c r="C110" s="15" t="s">
        <v>125</v>
      </c>
      <c r="D110" s="19" t="s">
        <v>35</v>
      </c>
      <c r="E110" s="19" t="s">
        <v>27</v>
      </c>
      <c r="F110" s="17">
        <v>15400</v>
      </c>
      <c r="G110" s="17">
        <f t="shared" si="16"/>
        <v>441.98</v>
      </c>
      <c r="H110" s="17">
        <f t="shared" si="17"/>
        <v>468.16</v>
      </c>
      <c r="I110" s="17">
        <v>0</v>
      </c>
      <c r="J110" s="17">
        <v>2349</v>
      </c>
      <c r="K110" s="17">
        <f>+G110+H110+J110</f>
        <v>3259.1400000000003</v>
      </c>
      <c r="L110" s="17">
        <f t="shared" si="22"/>
        <v>12140.86</v>
      </c>
    </row>
    <row r="111" spans="1:12" ht="15.75" x14ac:dyDescent="0.25">
      <c r="A111" s="38" t="s">
        <v>399</v>
      </c>
      <c r="B111" s="21" t="s">
        <v>397</v>
      </c>
      <c r="C111" s="21" t="s">
        <v>125</v>
      </c>
      <c r="D111" s="22" t="s">
        <v>35</v>
      </c>
      <c r="E111" s="22" t="s">
        <v>27</v>
      </c>
      <c r="F111" s="23">
        <v>15400</v>
      </c>
      <c r="G111" s="23">
        <f t="shared" si="16"/>
        <v>441.98</v>
      </c>
      <c r="H111" s="23">
        <f t="shared" si="17"/>
        <v>468.16</v>
      </c>
      <c r="I111" s="23">
        <v>0</v>
      </c>
      <c r="J111" s="23">
        <v>1591</v>
      </c>
      <c r="K111" s="23">
        <f>+G111+H111+J111</f>
        <v>2501.1400000000003</v>
      </c>
      <c r="L111" s="24">
        <f t="shared" si="22"/>
        <v>12898.86</v>
      </c>
    </row>
    <row r="112" spans="1:12" ht="15.75" x14ac:dyDescent="0.25">
      <c r="A112" s="36" t="s">
        <v>388</v>
      </c>
      <c r="B112" s="109" t="s">
        <v>390</v>
      </c>
      <c r="C112" s="109" t="s">
        <v>125</v>
      </c>
      <c r="D112" s="22" t="s">
        <v>35</v>
      </c>
      <c r="E112" s="110" t="s">
        <v>27</v>
      </c>
      <c r="F112" s="17">
        <v>15400</v>
      </c>
      <c r="G112" s="17">
        <f t="shared" si="16"/>
        <v>441.98</v>
      </c>
      <c r="H112" s="17">
        <f t="shared" si="17"/>
        <v>468.16</v>
      </c>
      <c r="I112" s="17">
        <v>0</v>
      </c>
      <c r="J112" s="17">
        <v>8447.25</v>
      </c>
      <c r="K112" s="23">
        <f>+G112+H112+J112</f>
        <v>9357.39</v>
      </c>
      <c r="L112" s="24">
        <f t="shared" si="22"/>
        <v>6042.6100000000006</v>
      </c>
    </row>
    <row r="113" spans="1:12" ht="15.75" x14ac:dyDescent="0.25">
      <c r="A113" s="36" t="s">
        <v>402</v>
      </c>
      <c r="B113" s="109" t="s">
        <v>403</v>
      </c>
      <c r="C113" s="109" t="s">
        <v>125</v>
      </c>
      <c r="D113" s="22" t="s">
        <v>35</v>
      </c>
      <c r="E113" s="110" t="s">
        <v>18</v>
      </c>
      <c r="F113" s="17">
        <v>15400</v>
      </c>
      <c r="G113" s="17">
        <f t="shared" si="16"/>
        <v>441.98</v>
      </c>
      <c r="H113" s="17">
        <f t="shared" si="17"/>
        <v>468.16</v>
      </c>
      <c r="I113" s="17">
        <v>0</v>
      </c>
      <c r="J113" s="17">
        <v>6218.35</v>
      </c>
      <c r="K113" s="23">
        <f>+G113+H113+J113</f>
        <v>7128.4900000000007</v>
      </c>
      <c r="L113" s="24">
        <f t="shared" si="22"/>
        <v>8271.5099999999984</v>
      </c>
    </row>
    <row r="114" spans="1:12" ht="15.75" x14ac:dyDescent="0.25">
      <c r="A114" s="36" t="s">
        <v>146</v>
      </c>
      <c r="B114" s="11" t="s">
        <v>147</v>
      </c>
      <c r="C114" s="11" t="s">
        <v>37</v>
      </c>
      <c r="D114" s="19" t="s">
        <v>35</v>
      </c>
      <c r="E114" s="45" t="s">
        <v>18</v>
      </c>
      <c r="F114" s="17">
        <v>25000</v>
      </c>
      <c r="G114" s="17">
        <f t="shared" si="16"/>
        <v>717.5</v>
      </c>
      <c r="H114" s="17">
        <f t="shared" si="17"/>
        <v>760</v>
      </c>
      <c r="I114" s="17">
        <v>0</v>
      </c>
      <c r="J114" s="17">
        <v>14058.91</v>
      </c>
      <c r="K114" s="17">
        <f>+G114+H114+I114+J114</f>
        <v>15536.41</v>
      </c>
      <c r="L114" s="18">
        <f t="shared" si="22"/>
        <v>9463.59</v>
      </c>
    </row>
    <row r="115" spans="1:12" ht="15.75" x14ac:dyDescent="0.25">
      <c r="A115" s="36" t="s">
        <v>150</v>
      </c>
      <c r="B115" s="15" t="s">
        <v>151</v>
      </c>
      <c r="C115" s="15" t="s">
        <v>37</v>
      </c>
      <c r="D115" s="19" t="s">
        <v>35</v>
      </c>
      <c r="E115" s="19" t="s">
        <v>18</v>
      </c>
      <c r="F115" s="17">
        <v>25000</v>
      </c>
      <c r="G115" s="17">
        <f t="shared" si="16"/>
        <v>717.5</v>
      </c>
      <c r="H115" s="17">
        <f t="shared" si="17"/>
        <v>760</v>
      </c>
      <c r="I115" s="17">
        <v>0</v>
      </c>
      <c r="J115" s="17">
        <v>15800.78</v>
      </c>
      <c r="K115" s="17">
        <f>+G115+H115+I115+J115</f>
        <v>17278.28</v>
      </c>
      <c r="L115" s="18">
        <f t="shared" si="22"/>
        <v>7721.7200000000012</v>
      </c>
    </row>
    <row r="116" spans="1:12" ht="16.5" thickBot="1" x14ac:dyDescent="0.3">
      <c r="A116" s="36" t="s">
        <v>400</v>
      </c>
      <c r="B116" s="11" t="s">
        <v>401</v>
      </c>
      <c r="C116" s="11" t="s">
        <v>404</v>
      </c>
      <c r="D116" s="19" t="s">
        <v>35</v>
      </c>
      <c r="E116" s="45" t="s">
        <v>18</v>
      </c>
      <c r="F116" s="17">
        <v>25000</v>
      </c>
      <c r="G116" s="17">
        <f t="shared" si="16"/>
        <v>717.5</v>
      </c>
      <c r="H116" s="17">
        <f t="shared" si="17"/>
        <v>760</v>
      </c>
      <c r="I116" s="17">
        <v>0</v>
      </c>
      <c r="J116" s="17">
        <v>125</v>
      </c>
      <c r="K116" s="17">
        <f>+G116+H116+I116+J116</f>
        <v>1602.5</v>
      </c>
      <c r="L116" s="18">
        <f t="shared" si="22"/>
        <v>23397.5</v>
      </c>
    </row>
    <row r="117" spans="1:12" ht="16.5" thickBot="1" x14ac:dyDescent="0.3">
      <c r="A117" s="40"/>
      <c r="B117" s="29"/>
      <c r="C117" s="27">
        <f>+COUNTA(C95:C116)</f>
        <v>22</v>
      </c>
      <c r="D117" s="41"/>
      <c r="E117" s="41"/>
      <c r="F117" s="30">
        <f>SUM(F95:F116)</f>
        <v>439442</v>
      </c>
      <c r="G117" s="30">
        <f>SUM(G95:G116)</f>
        <v>12611.985399999996</v>
      </c>
      <c r="H117" s="30">
        <f>SUM(H95:H116)</f>
        <v>13359.036799999998</v>
      </c>
      <c r="I117" s="30">
        <f>SUM(I95:I115)</f>
        <v>0</v>
      </c>
      <c r="J117" s="30">
        <f>SUM(J95:J116)</f>
        <v>160325.16</v>
      </c>
      <c r="K117" s="30">
        <f>SUM(K95:K116)</f>
        <v>186296.18220000004</v>
      </c>
      <c r="L117" s="31">
        <f>SUM(L95:L116)</f>
        <v>253145.81</v>
      </c>
    </row>
    <row r="118" spans="1:12" ht="16.5" thickBot="1" x14ac:dyDescent="0.3">
      <c r="A118" s="42"/>
      <c r="B118" s="43"/>
      <c r="C118" s="43"/>
      <c r="D118" s="44"/>
      <c r="E118" s="44"/>
      <c r="F118" s="43"/>
      <c r="G118" s="43"/>
      <c r="H118" s="43"/>
      <c r="I118" s="43"/>
      <c r="J118" s="43"/>
      <c r="K118" s="43"/>
      <c r="L118" s="43"/>
    </row>
    <row r="119" spans="1:12" ht="16.5" thickBot="1" x14ac:dyDescent="0.3">
      <c r="A119" s="56"/>
      <c r="B119" s="56" t="s">
        <v>152</v>
      </c>
      <c r="C119" s="57"/>
      <c r="D119" s="58"/>
      <c r="E119" s="58"/>
      <c r="F119" s="57"/>
      <c r="G119" s="57"/>
      <c r="H119" s="57"/>
      <c r="I119" s="57"/>
      <c r="J119" s="57"/>
      <c r="K119" s="57"/>
      <c r="L119" s="59"/>
    </row>
    <row r="120" spans="1:12" ht="15.75" x14ac:dyDescent="0.25">
      <c r="A120" s="147" t="s">
        <v>153</v>
      </c>
      <c r="B120" s="148" t="s">
        <v>154</v>
      </c>
      <c r="C120" s="148" t="s">
        <v>364</v>
      </c>
      <c r="D120" s="149" t="s">
        <v>22</v>
      </c>
      <c r="E120" s="149" t="s">
        <v>27</v>
      </c>
      <c r="F120" s="150">
        <v>32000</v>
      </c>
      <c r="G120" s="97">
        <f>+F120*2.87%</f>
        <v>918.4</v>
      </c>
      <c r="H120" s="97">
        <f>+F120*3.04%</f>
        <v>972.8</v>
      </c>
      <c r="I120" s="97">
        <v>0</v>
      </c>
      <c r="J120" s="97">
        <v>25</v>
      </c>
      <c r="K120" s="97">
        <f>+G120+H120+I120+J120</f>
        <v>1916.1999999999998</v>
      </c>
      <c r="L120" s="98">
        <f>+F120-K120</f>
        <v>30083.8</v>
      </c>
    </row>
    <row r="121" spans="1:12" ht="15.75" x14ac:dyDescent="0.25">
      <c r="A121" s="65" t="s">
        <v>155</v>
      </c>
      <c r="B121" s="66" t="s">
        <v>156</v>
      </c>
      <c r="C121" s="66" t="s">
        <v>157</v>
      </c>
      <c r="D121" s="16" t="s">
        <v>35</v>
      </c>
      <c r="E121" s="67" t="s">
        <v>18</v>
      </c>
      <c r="F121" s="68">
        <v>20000</v>
      </c>
      <c r="G121" s="17">
        <f>+F121*2.87%</f>
        <v>574</v>
      </c>
      <c r="H121" s="17">
        <f>+F121*3.04%</f>
        <v>608</v>
      </c>
      <c r="I121" s="17">
        <v>0</v>
      </c>
      <c r="J121" s="17">
        <v>2431</v>
      </c>
      <c r="K121" s="17">
        <f>+G121+H121+I121+J121</f>
        <v>3613</v>
      </c>
      <c r="L121" s="18">
        <f>+F121-K121</f>
        <v>16387</v>
      </c>
    </row>
    <row r="122" spans="1:12" ht="15.75" x14ac:dyDescent="0.25">
      <c r="A122" s="65" t="s">
        <v>158</v>
      </c>
      <c r="B122" s="66" t="s">
        <v>159</v>
      </c>
      <c r="C122" s="66" t="s">
        <v>157</v>
      </c>
      <c r="D122" s="16" t="s">
        <v>35</v>
      </c>
      <c r="E122" s="67" t="s">
        <v>18</v>
      </c>
      <c r="F122" s="68">
        <v>20000</v>
      </c>
      <c r="G122" s="17">
        <f>+F122*2.87%</f>
        <v>574</v>
      </c>
      <c r="H122" s="17">
        <f>+F122*3.04%</f>
        <v>608</v>
      </c>
      <c r="I122" s="17">
        <v>0</v>
      </c>
      <c r="J122" s="17">
        <v>5702.7</v>
      </c>
      <c r="K122" s="17">
        <f>+G122+H122+I122+J122</f>
        <v>6884.7</v>
      </c>
      <c r="L122" s="18">
        <f>+F122-K122</f>
        <v>13115.3</v>
      </c>
    </row>
    <row r="123" spans="1:12" ht="16.5" thickBot="1" x14ac:dyDescent="0.3">
      <c r="A123" s="99" t="s">
        <v>160</v>
      </c>
      <c r="B123" s="100" t="s">
        <v>161</v>
      </c>
      <c r="C123" s="100" t="s">
        <v>157</v>
      </c>
      <c r="D123" s="111" t="s">
        <v>35</v>
      </c>
      <c r="E123" s="101" t="s">
        <v>18</v>
      </c>
      <c r="F123" s="102">
        <v>22000</v>
      </c>
      <c r="G123" s="102">
        <f>+F123*2.87%</f>
        <v>631.4</v>
      </c>
      <c r="H123" s="102">
        <f>+F123*3.04%</f>
        <v>668.8</v>
      </c>
      <c r="I123" s="102">
        <v>0</v>
      </c>
      <c r="J123" s="102">
        <v>4338.3500000000004</v>
      </c>
      <c r="K123" s="102">
        <f>+G123+H123+I123+J123</f>
        <v>5638.55</v>
      </c>
      <c r="L123" s="103">
        <f>+F123-K123</f>
        <v>16361.45</v>
      </c>
    </row>
    <row r="124" spans="1:12" ht="16.5" thickBot="1" x14ac:dyDescent="0.3">
      <c r="A124" s="40"/>
      <c r="B124" s="29"/>
      <c r="C124" s="27">
        <f>+COUNTA(C120:C123)</f>
        <v>4</v>
      </c>
      <c r="D124" s="41"/>
      <c r="E124" s="41"/>
      <c r="F124" s="30">
        <f>SUM(F120:F123)</f>
        <v>94000</v>
      </c>
      <c r="G124" s="30">
        <f>SUM(G120:G123)</f>
        <v>2697.8</v>
      </c>
      <c r="H124" s="30">
        <f>SUM(H120:H123)</f>
        <v>2857.6000000000004</v>
      </c>
      <c r="I124" s="30">
        <f>SUM(I120:I122)</f>
        <v>0</v>
      </c>
      <c r="J124" s="30">
        <f>SUM(J120:J123)</f>
        <v>12497.05</v>
      </c>
      <c r="K124" s="30">
        <f>SUM(K120:K123)</f>
        <v>18052.45</v>
      </c>
      <c r="L124" s="31">
        <f>SUM(L120:L123)</f>
        <v>75947.55</v>
      </c>
    </row>
    <row r="125" spans="1:12" ht="16.5" thickBot="1" x14ac:dyDescent="0.3">
      <c r="A125" s="32"/>
      <c r="B125" s="33"/>
      <c r="C125" s="48"/>
      <c r="D125" s="49"/>
      <c r="E125" s="49"/>
      <c r="F125" s="35"/>
      <c r="G125" s="35"/>
      <c r="H125" s="35"/>
      <c r="I125" s="35"/>
      <c r="J125" s="35"/>
      <c r="K125" s="35"/>
      <c r="L125" s="35"/>
    </row>
    <row r="126" spans="1:12" ht="16.5" thickBot="1" x14ac:dyDescent="0.3">
      <c r="A126" s="56"/>
      <c r="B126" s="56" t="s">
        <v>348</v>
      </c>
      <c r="C126" s="57"/>
      <c r="D126" s="58"/>
      <c r="E126" s="58"/>
      <c r="F126" s="57"/>
      <c r="G126" s="57"/>
      <c r="H126" s="57"/>
      <c r="I126" s="57"/>
      <c r="J126" s="57"/>
      <c r="K126" s="57"/>
      <c r="L126" s="59"/>
    </row>
    <row r="127" spans="1:12" ht="15.75" x14ac:dyDescent="0.25">
      <c r="A127" s="94" t="s">
        <v>162</v>
      </c>
      <c r="B127" s="95" t="s">
        <v>163</v>
      </c>
      <c r="C127" s="95" t="s">
        <v>55</v>
      </c>
      <c r="D127" s="96" t="s">
        <v>31</v>
      </c>
      <c r="E127" s="96" t="s">
        <v>18</v>
      </c>
      <c r="F127" s="97">
        <v>90000</v>
      </c>
      <c r="G127" s="97">
        <f>+F127*2.87%</f>
        <v>2583</v>
      </c>
      <c r="H127" s="97">
        <f>+F127*3.04%</f>
        <v>2736</v>
      </c>
      <c r="I127" s="97">
        <v>9753.1200000000008</v>
      </c>
      <c r="J127" s="97">
        <v>25</v>
      </c>
      <c r="K127" s="97">
        <f>+G127+H127+I127+J127</f>
        <v>15097.12</v>
      </c>
      <c r="L127" s="98">
        <f>+F127-K127</f>
        <v>74902.880000000005</v>
      </c>
    </row>
    <row r="128" spans="1:12" ht="15.75" x14ac:dyDescent="0.25">
      <c r="A128" s="36" t="s">
        <v>372</v>
      </c>
      <c r="B128" s="15" t="s">
        <v>370</v>
      </c>
      <c r="C128" s="15" t="s">
        <v>371</v>
      </c>
      <c r="D128" s="19" t="s">
        <v>31</v>
      </c>
      <c r="E128" s="19" t="s">
        <v>18</v>
      </c>
      <c r="F128" s="17">
        <v>37000</v>
      </c>
      <c r="G128" s="83">
        <f>+F128*2.87%</f>
        <v>1061.9000000000001</v>
      </c>
      <c r="H128" s="83">
        <f>+F128*3.04%</f>
        <v>1124.8</v>
      </c>
      <c r="I128" s="83">
        <v>19.25</v>
      </c>
      <c r="J128" s="83">
        <v>225</v>
      </c>
      <c r="K128" s="83">
        <f>+G128+H128+I128+J128</f>
        <v>2430.9499999999998</v>
      </c>
      <c r="L128" s="151">
        <f>+F128-K128</f>
        <v>34569.050000000003</v>
      </c>
    </row>
    <row r="129" spans="1:12" ht="15.75" x14ac:dyDescent="0.25">
      <c r="A129" s="36" t="s">
        <v>164</v>
      </c>
      <c r="B129" s="15" t="s">
        <v>165</v>
      </c>
      <c r="C129" s="15" t="s">
        <v>166</v>
      </c>
      <c r="D129" s="19" t="s">
        <v>31</v>
      </c>
      <c r="E129" s="19" t="s">
        <v>18</v>
      </c>
      <c r="F129" s="17">
        <v>38500</v>
      </c>
      <c r="G129" s="17">
        <f>+F129*2.87%</f>
        <v>1104.95</v>
      </c>
      <c r="H129" s="17">
        <f>+F129*3.04%</f>
        <v>1170.4000000000001</v>
      </c>
      <c r="I129" s="17">
        <v>230.95</v>
      </c>
      <c r="J129" s="17">
        <v>225</v>
      </c>
      <c r="K129" s="17">
        <f>+G129+H129+J129+I129</f>
        <v>2731.3</v>
      </c>
      <c r="L129" s="18">
        <f>+F129-K129</f>
        <v>35768.699999999997</v>
      </c>
    </row>
    <row r="130" spans="1:12" ht="16.5" thickBot="1" x14ac:dyDescent="0.3">
      <c r="A130" s="152" t="s">
        <v>377</v>
      </c>
      <c r="B130" s="100" t="s">
        <v>376</v>
      </c>
      <c r="C130" s="100" t="s">
        <v>166</v>
      </c>
      <c r="D130" s="101" t="s">
        <v>31</v>
      </c>
      <c r="E130" s="101" t="s">
        <v>18</v>
      </c>
      <c r="F130" s="153">
        <v>39500</v>
      </c>
      <c r="G130" s="102">
        <f>+F130*2.87%</f>
        <v>1133.6500000000001</v>
      </c>
      <c r="H130" s="102">
        <f>+F130*3.04%</f>
        <v>1200.8</v>
      </c>
      <c r="I130" s="102">
        <v>372.08</v>
      </c>
      <c r="J130" s="102">
        <v>7611</v>
      </c>
      <c r="K130" s="102">
        <f>+G130+H130+J130+I130</f>
        <v>10317.530000000001</v>
      </c>
      <c r="L130" s="103">
        <f>+F130-K130</f>
        <v>29182.47</v>
      </c>
    </row>
    <row r="131" spans="1:12" ht="16.5" thickBot="1" x14ac:dyDescent="0.3">
      <c r="A131" s="40"/>
      <c r="B131" s="29"/>
      <c r="C131" s="27">
        <f>+COUNTA(C127:C130)</f>
        <v>4</v>
      </c>
      <c r="D131" s="41"/>
      <c r="E131" s="41"/>
      <c r="F131" s="30">
        <f t="shared" ref="F131:L131" si="23">SUM(F127:F130)</f>
        <v>205000</v>
      </c>
      <c r="G131" s="30">
        <f t="shared" si="23"/>
        <v>5883.5</v>
      </c>
      <c r="H131" s="30">
        <f t="shared" si="23"/>
        <v>6232.0000000000009</v>
      </c>
      <c r="I131" s="30">
        <f t="shared" si="23"/>
        <v>10375.400000000001</v>
      </c>
      <c r="J131" s="30">
        <f t="shared" si="23"/>
        <v>8086</v>
      </c>
      <c r="K131" s="30">
        <f t="shared" si="23"/>
        <v>30576.9</v>
      </c>
      <c r="L131" s="31">
        <f t="shared" si="23"/>
        <v>174423.1</v>
      </c>
    </row>
    <row r="132" spans="1:12" ht="16.5" thickBot="1" x14ac:dyDescent="0.3">
      <c r="A132" s="32"/>
      <c r="B132" s="33"/>
      <c r="C132" s="48"/>
      <c r="D132" s="49"/>
      <c r="E132" s="49"/>
      <c r="F132" s="35"/>
      <c r="G132" s="35"/>
      <c r="H132" s="35"/>
      <c r="I132" s="35"/>
      <c r="J132" s="35"/>
      <c r="K132" s="35"/>
      <c r="L132" s="35"/>
    </row>
    <row r="133" spans="1:12" ht="16.5" thickBot="1" x14ac:dyDescent="0.3">
      <c r="A133" s="56"/>
      <c r="B133" s="56" t="s">
        <v>167</v>
      </c>
      <c r="C133" s="57"/>
      <c r="D133" s="58"/>
      <c r="E133" s="58"/>
      <c r="F133" s="57"/>
      <c r="G133" s="57"/>
      <c r="H133" s="57"/>
      <c r="I133" s="57"/>
      <c r="J133" s="57"/>
      <c r="K133" s="57"/>
      <c r="L133" s="59"/>
    </row>
    <row r="134" spans="1:12" ht="15.75" x14ac:dyDescent="0.25">
      <c r="A134" s="94" t="s">
        <v>168</v>
      </c>
      <c r="B134" s="95" t="s">
        <v>169</v>
      </c>
      <c r="C134" s="95" t="s">
        <v>170</v>
      </c>
      <c r="D134" s="104" t="s">
        <v>35</v>
      </c>
      <c r="E134" s="96" t="s">
        <v>18</v>
      </c>
      <c r="F134" s="97">
        <v>13200</v>
      </c>
      <c r="G134" s="97">
        <f t="shared" ref="G134:G139" si="24">+F134*2.87%</f>
        <v>378.84</v>
      </c>
      <c r="H134" s="97">
        <f t="shared" ref="H134:H139" si="25">+F134*3.04%</f>
        <v>401.28</v>
      </c>
      <c r="I134" s="97">
        <v>0</v>
      </c>
      <c r="J134" s="97">
        <v>25</v>
      </c>
      <c r="K134" s="97">
        <f t="shared" ref="K134:K138" si="26">+G134+H134+I134+J134</f>
        <v>805.11999999999989</v>
      </c>
      <c r="L134" s="98">
        <f t="shared" ref="L134:L139" si="27">+F134-K134</f>
        <v>12394.880000000001</v>
      </c>
    </row>
    <row r="135" spans="1:12" ht="15.75" x14ac:dyDescent="0.25">
      <c r="A135" s="36" t="s">
        <v>171</v>
      </c>
      <c r="B135" s="15" t="s">
        <v>172</v>
      </c>
      <c r="C135" s="15" t="s">
        <v>170</v>
      </c>
      <c r="D135" s="16" t="s">
        <v>35</v>
      </c>
      <c r="E135" s="19" t="s">
        <v>27</v>
      </c>
      <c r="F135" s="17">
        <v>18700</v>
      </c>
      <c r="G135" s="17">
        <f t="shared" si="24"/>
        <v>536.68999999999994</v>
      </c>
      <c r="H135" s="17">
        <f t="shared" si="25"/>
        <v>568.48</v>
      </c>
      <c r="I135" s="17">
        <v>0</v>
      </c>
      <c r="J135" s="17">
        <v>4391</v>
      </c>
      <c r="K135" s="17">
        <f t="shared" si="26"/>
        <v>5496.17</v>
      </c>
      <c r="L135" s="18">
        <f t="shared" si="27"/>
        <v>13203.83</v>
      </c>
    </row>
    <row r="136" spans="1:12" ht="15.75" x14ac:dyDescent="0.25">
      <c r="A136" s="36" t="s">
        <v>173</v>
      </c>
      <c r="B136" s="15" t="s">
        <v>174</v>
      </c>
      <c r="C136" s="15" t="s">
        <v>170</v>
      </c>
      <c r="D136" s="16" t="s">
        <v>35</v>
      </c>
      <c r="E136" s="19" t="s">
        <v>18</v>
      </c>
      <c r="F136" s="17">
        <v>13200</v>
      </c>
      <c r="G136" s="17">
        <f t="shared" si="24"/>
        <v>378.84</v>
      </c>
      <c r="H136" s="17">
        <f t="shared" si="25"/>
        <v>401.28</v>
      </c>
      <c r="I136" s="17">
        <v>0</v>
      </c>
      <c r="J136" s="17">
        <v>9753.52</v>
      </c>
      <c r="K136" s="17">
        <f t="shared" si="26"/>
        <v>10533.64</v>
      </c>
      <c r="L136" s="18">
        <f t="shared" si="27"/>
        <v>2666.3600000000006</v>
      </c>
    </row>
    <row r="137" spans="1:12" ht="15.75" x14ac:dyDescent="0.25">
      <c r="A137" s="36" t="s">
        <v>175</v>
      </c>
      <c r="B137" s="15" t="s">
        <v>176</v>
      </c>
      <c r="C137" s="15" t="s">
        <v>170</v>
      </c>
      <c r="D137" s="16" t="s">
        <v>35</v>
      </c>
      <c r="E137" s="19" t="s">
        <v>18</v>
      </c>
      <c r="F137" s="17">
        <v>13200</v>
      </c>
      <c r="G137" s="17">
        <f t="shared" si="24"/>
        <v>378.84</v>
      </c>
      <c r="H137" s="17">
        <f t="shared" si="25"/>
        <v>401.28</v>
      </c>
      <c r="I137" s="17">
        <v>0</v>
      </c>
      <c r="J137" s="17">
        <v>25</v>
      </c>
      <c r="K137" s="17">
        <f t="shared" si="26"/>
        <v>805.11999999999989</v>
      </c>
      <c r="L137" s="18">
        <f t="shared" si="27"/>
        <v>12394.880000000001</v>
      </c>
    </row>
    <row r="138" spans="1:12" ht="15.75" x14ac:dyDescent="0.25">
      <c r="A138" s="36" t="s">
        <v>177</v>
      </c>
      <c r="B138" s="15" t="s">
        <v>178</v>
      </c>
      <c r="C138" s="15" t="s">
        <v>170</v>
      </c>
      <c r="D138" s="16" t="s">
        <v>35</v>
      </c>
      <c r="E138" s="19" t="s">
        <v>18</v>
      </c>
      <c r="F138" s="17">
        <v>15300</v>
      </c>
      <c r="G138" s="17">
        <f t="shared" si="24"/>
        <v>439.11</v>
      </c>
      <c r="H138" s="17">
        <f t="shared" si="25"/>
        <v>465.12</v>
      </c>
      <c r="I138" s="17">
        <v>0</v>
      </c>
      <c r="J138" s="17">
        <v>791</v>
      </c>
      <c r="K138" s="17">
        <f t="shared" si="26"/>
        <v>1695.23</v>
      </c>
      <c r="L138" s="18">
        <f t="shared" si="27"/>
        <v>13604.77</v>
      </c>
    </row>
    <row r="139" spans="1:12" ht="16.5" thickBot="1" x14ac:dyDescent="0.3">
      <c r="A139" s="36" t="s">
        <v>387</v>
      </c>
      <c r="B139" s="15" t="s">
        <v>389</v>
      </c>
      <c r="C139" s="15" t="s">
        <v>170</v>
      </c>
      <c r="D139" s="16" t="s">
        <v>35</v>
      </c>
      <c r="E139" s="19" t="s">
        <v>18</v>
      </c>
      <c r="F139" s="17">
        <v>15400</v>
      </c>
      <c r="G139" s="17">
        <f t="shared" si="24"/>
        <v>441.98</v>
      </c>
      <c r="H139" s="17">
        <f t="shared" si="25"/>
        <v>468.16</v>
      </c>
      <c r="I139" s="17">
        <v>0</v>
      </c>
      <c r="J139" s="17">
        <v>9218.7000000000007</v>
      </c>
      <c r="K139" s="17">
        <f>+G139+H139+J139</f>
        <v>10128.84</v>
      </c>
      <c r="L139" s="18">
        <f t="shared" si="27"/>
        <v>5271.16</v>
      </c>
    </row>
    <row r="140" spans="1:12" ht="16.5" thickBot="1" x14ac:dyDescent="0.3">
      <c r="A140" s="40"/>
      <c r="B140" s="29"/>
      <c r="C140" s="27">
        <f>+COUNTA(C134:C139)</f>
        <v>6</v>
      </c>
      <c r="D140" s="41"/>
      <c r="E140" s="41"/>
      <c r="F140" s="30">
        <f t="shared" ref="F140:L140" si="28">SUM(F134:F139)</f>
        <v>89000</v>
      </c>
      <c r="G140" s="30">
        <f t="shared" si="28"/>
        <v>2554.2999999999997</v>
      </c>
      <c r="H140" s="30">
        <f t="shared" si="28"/>
        <v>2705.6</v>
      </c>
      <c r="I140" s="30">
        <f t="shared" si="28"/>
        <v>0</v>
      </c>
      <c r="J140" s="30">
        <f t="shared" si="28"/>
        <v>24204.22</v>
      </c>
      <c r="K140" s="30">
        <f t="shared" si="28"/>
        <v>29464.12</v>
      </c>
      <c r="L140" s="30">
        <f t="shared" si="28"/>
        <v>59535.880000000005</v>
      </c>
    </row>
    <row r="141" spans="1:12" ht="16.5" thickBot="1" x14ac:dyDescent="0.3">
      <c r="A141" s="42"/>
      <c r="B141" s="43"/>
      <c r="C141" s="43"/>
      <c r="D141" s="44"/>
      <c r="E141" s="44"/>
      <c r="F141" s="43"/>
      <c r="G141" s="43"/>
      <c r="H141" s="43"/>
      <c r="I141" s="43"/>
      <c r="J141" s="43"/>
      <c r="K141" s="43"/>
      <c r="L141" s="43"/>
    </row>
    <row r="142" spans="1:12" ht="16.5" thickBot="1" x14ac:dyDescent="0.3">
      <c r="A142" s="56"/>
      <c r="B142" s="56" t="s">
        <v>179</v>
      </c>
      <c r="C142" s="57"/>
      <c r="D142" s="58"/>
      <c r="E142" s="58"/>
      <c r="F142" s="57"/>
      <c r="G142" s="57"/>
      <c r="H142" s="57"/>
      <c r="I142" s="57"/>
      <c r="J142" s="57"/>
      <c r="K142" s="57"/>
      <c r="L142" s="59"/>
    </row>
    <row r="143" spans="1:12" ht="15.75" x14ac:dyDescent="0.25">
      <c r="A143" s="94" t="s">
        <v>180</v>
      </c>
      <c r="B143" s="95" t="s">
        <v>181</v>
      </c>
      <c r="C143" s="95" t="s">
        <v>367</v>
      </c>
      <c r="D143" s="96" t="s">
        <v>47</v>
      </c>
      <c r="E143" s="96" t="s">
        <v>27</v>
      </c>
      <c r="F143" s="97">
        <v>130000</v>
      </c>
      <c r="G143" s="97">
        <f>+F143*2.87%</f>
        <v>3731</v>
      </c>
      <c r="H143" s="97">
        <f>+F143*3.04%</f>
        <v>3952</v>
      </c>
      <c r="I143" s="97">
        <v>19162.12</v>
      </c>
      <c r="J143" s="97">
        <v>17679.28</v>
      </c>
      <c r="K143" s="97">
        <f>+G143+H143+I143+J143</f>
        <v>44524.399999999994</v>
      </c>
      <c r="L143" s="98">
        <f>+F143-K143</f>
        <v>85475.6</v>
      </c>
    </row>
    <row r="144" spans="1:12" ht="16.5" thickBot="1" x14ac:dyDescent="0.3">
      <c r="A144" s="99" t="s">
        <v>182</v>
      </c>
      <c r="B144" s="100" t="s">
        <v>183</v>
      </c>
      <c r="C144" s="100" t="s">
        <v>57</v>
      </c>
      <c r="D144" s="111" t="s">
        <v>35</v>
      </c>
      <c r="E144" s="101" t="s">
        <v>27</v>
      </c>
      <c r="F144" s="102">
        <v>31500</v>
      </c>
      <c r="G144" s="102">
        <f>+F144*2.87%</f>
        <v>904.05</v>
      </c>
      <c r="H144" s="102">
        <f>+F144*3.04%</f>
        <v>957.6</v>
      </c>
      <c r="I144" s="102">
        <v>0</v>
      </c>
      <c r="J144" s="102">
        <v>5108.25</v>
      </c>
      <c r="K144" s="102">
        <f>+G144+H144+I144+J144</f>
        <v>6969.9</v>
      </c>
      <c r="L144" s="103">
        <f>+F144-K144</f>
        <v>24530.1</v>
      </c>
    </row>
    <row r="145" spans="1:12" ht="16.5" thickBot="1" x14ac:dyDescent="0.3">
      <c r="A145" s="40"/>
      <c r="B145" s="29"/>
      <c r="C145" s="27">
        <f>+COUNTA(C143:C144)</f>
        <v>2</v>
      </c>
      <c r="D145" s="41"/>
      <c r="E145" s="41"/>
      <c r="F145" s="30">
        <f t="shared" ref="F145:L145" si="29">SUM(F143:F144)</f>
        <v>161500</v>
      </c>
      <c r="G145" s="30">
        <f t="shared" si="29"/>
        <v>4635.05</v>
      </c>
      <c r="H145" s="30">
        <f t="shared" si="29"/>
        <v>4909.6000000000004</v>
      </c>
      <c r="I145" s="30">
        <f t="shared" si="29"/>
        <v>19162.12</v>
      </c>
      <c r="J145" s="30">
        <f t="shared" si="29"/>
        <v>22787.53</v>
      </c>
      <c r="K145" s="30">
        <f t="shared" si="29"/>
        <v>51494.299999999996</v>
      </c>
      <c r="L145" s="31">
        <f t="shared" si="29"/>
        <v>110005.70000000001</v>
      </c>
    </row>
    <row r="146" spans="1:12" ht="16.5" thickBot="1" x14ac:dyDescent="0.3">
      <c r="A146" s="42"/>
      <c r="B146" s="43"/>
      <c r="C146" s="43"/>
      <c r="D146" s="44"/>
      <c r="E146" s="44"/>
      <c r="F146" s="43"/>
      <c r="G146" s="43"/>
      <c r="H146" s="43"/>
      <c r="I146" s="43"/>
      <c r="J146" s="43"/>
      <c r="K146" s="43"/>
      <c r="L146" s="43"/>
    </row>
    <row r="147" spans="1:12" ht="16.5" thickBot="1" x14ac:dyDescent="0.3">
      <c r="A147" s="56"/>
      <c r="B147" s="56" t="s">
        <v>184</v>
      </c>
      <c r="C147" s="57"/>
      <c r="D147" s="58"/>
      <c r="E147" s="58"/>
      <c r="F147" s="57"/>
      <c r="G147" s="57"/>
      <c r="H147" s="57"/>
      <c r="I147" s="57"/>
      <c r="J147" s="57"/>
      <c r="K147" s="57"/>
      <c r="L147" s="59"/>
    </row>
    <row r="148" spans="1:12" ht="16.5" thickBot="1" x14ac:dyDescent="0.3">
      <c r="A148" s="126" t="s">
        <v>185</v>
      </c>
      <c r="B148" s="127" t="s">
        <v>186</v>
      </c>
      <c r="C148" s="127" t="s">
        <v>55</v>
      </c>
      <c r="D148" s="129" t="s">
        <v>31</v>
      </c>
      <c r="E148" s="129" t="s">
        <v>18</v>
      </c>
      <c r="F148" s="130">
        <v>75000</v>
      </c>
      <c r="G148" s="130">
        <f>+F148*2.87%</f>
        <v>2152.5</v>
      </c>
      <c r="H148" s="130">
        <f>+F148*3.04%</f>
        <v>2280</v>
      </c>
      <c r="I148" s="130">
        <v>6309.38</v>
      </c>
      <c r="J148" s="130">
        <v>21844.86</v>
      </c>
      <c r="K148" s="130">
        <f>+G148+H148+I148+J148</f>
        <v>32586.74</v>
      </c>
      <c r="L148" s="131">
        <f>+F148-K148</f>
        <v>42413.259999999995</v>
      </c>
    </row>
    <row r="149" spans="1:12" ht="16.5" thickBot="1" x14ac:dyDescent="0.3">
      <c r="A149" s="40"/>
      <c r="B149" s="29"/>
      <c r="C149" s="27">
        <f>+COUNTA(C147:C148)</f>
        <v>1</v>
      </c>
      <c r="D149" s="41"/>
      <c r="E149" s="41"/>
      <c r="F149" s="30">
        <f t="shared" ref="F149:L149" si="30">SUM(F148)</f>
        <v>75000</v>
      </c>
      <c r="G149" s="30">
        <f t="shared" si="30"/>
        <v>2152.5</v>
      </c>
      <c r="H149" s="30">
        <f t="shared" si="30"/>
        <v>2280</v>
      </c>
      <c r="I149" s="30">
        <f t="shared" si="30"/>
        <v>6309.38</v>
      </c>
      <c r="J149" s="30">
        <f t="shared" si="30"/>
        <v>21844.86</v>
      </c>
      <c r="K149" s="30">
        <f t="shared" si="30"/>
        <v>32586.74</v>
      </c>
      <c r="L149" s="31">
        <f t="shared" si="30"/>
        <v>42413.259999999995</v>
      </c>
    </row>
    <row r="150" spans="1:12" ht="16.5" thickBot="1" x14ac:dyDescent="0.3">
      <c r="A150" s="42"/>
      <c r="B150" s="43"/>
      <c r="C150" s="43"/>
      <c r="D150" s="44"/>
      <c r="E150" s="44"/>
      <c r="F150" s="43"/>
      <c r="G150" s="43"/>
      <c r="H150" s="43"/>
      <c r="I150" s="43"/>
      <c r="J150" s="43"/>
      <c r="K150" s="43"/>
      <c r="L150" s="43"/>
    </row>
    <row r="151" spans="1:12" ht="16.5" thickBot="1" x14ac:dyDescent="0.3">
      <c r="A151" s="56"/>
      <c r="B151" s="56" t="s">
        <v>187</v>
      </c>
      <c r="C151" s="57"/>
      <c r="D151" s="58"/>
      <c r="E151" s="58"/>
      <c r="F151" s="57"/>
      <c r="G151" s="57"/>
      <c r="H151" s="57"/>
      <c r="I151" s="57"/>
      <c r="J151" s="57"/>
      <c r="K151" s="57"/>
      <c r="L151" s="59"/>
    </row>
    <row r="152" spans="1:12" ht="15.75" x14ac:dyDescent="0.25">
      <c r="A152" s="94" t="s">
        <v>188</v>
      </c>
      <c r="B152" s="95" t="s">
        <v>189</v>
      </c>
      <c r="C152" s="95" t="s">
        <v>55</v>
      </c>
      <c r="D152" s="96" t="s">
        <v>31</v>
      </c>
      <c r="E152" s="96" t="s">
        <v>27</v>
      </c>
      <c r="F152" s="97">
        <v>50000</v>
      </c>
      <c r="G152" s="97">
        <f>+F152*2.87%</f>
        <v>1435</v>
      </c>
      <c r="H152" s="97">
        <f>+F152*3.04%</f>
        <v>1520</v>
      </c>
      <c r="I152" s="97">
        <v>1854</v>
      </c>
      <c r="J152" s="97">
        <v>36390.080000000002</v>
      </c>
      <c r="K152" s="97">
        <f>+G152+H152+I152+J152</f>
        <v>41199.08</v>
      </c>
      <c r="L152" s="98">
        <f>+F152-K152</f>
        <v>8800.9199999999983</v>
      </c>
    </row>
    <row r="153" spans="1:12" ht="15.75" x14ac:dyDescent="0.25">
      <c r="A153" s="36" t="s">
        <v>190</v>
      </c>
      <c r="B153" s="15" t="s">
        <v>191</v>
      </c>
      <c r="C153" s="15" t="s">
        <v>353</v>
      </c>
      <c r="D153" s="19" t="s">
        <v>22</v>
      </c>
      <c r="E153" s="19" t="s">
        <v>18</v>
      </c>
      <c r="F153" s="17">
        <v>26250</v>
      </c>
      <c r="G153" s="17">
        <f>+F153*2.87%</f>
        <v>753.375</v>
      </c>
      <c r="H153" s="17">
        <f>+F153*3.04%</f>
        <v>798</v>
      </c>
      <c r="I153" s="17">
        <v>0</v>
      </c>
      <c r="J153" s="17">
        <v>8753.5300000000007</v>
      </c>
      <c r="K153" s="17">
        <f>+G153+H153+I153+J153</f>
        <v>10304.905000000001</v>
      </c>
      <c r="L153" s="18">
        <v>15945.09</v>
      </c>
    </row>
    <row r="154" spans="1:12" ht="15.75" x14ac:dyDescent="0.25">
      <c r="A154" s="38" t="s">
        <v>192</v>
      </c>
      <c r="B154" s="21" t="s">
        <v>193</v>
      </c>
      <c r="C154" s="15" t="s">
        <v>353</v>
      </c>
      <c r="D154" s="22" t="s">
        <v>22</v>
      </c>
      <c r="E154" s="22" t="s">
        <v>18</v>
      </c>
      <c r="F154" s="23">
        <v>26250</v>
      </c>
      <c r="G154" s="23">
        <f>+F154*2.87%</f>
        <v>753.375</v>
      </c>
      <c r="H154" s="23">
        <f>+F154*3.04%</f>
        <v>798</v>
      </c>
      <c r="I154" s="23">
        <v>0</v>
      </c>
      <c r="J154" s="23">
        <v>17022.939999999999</v>
      </c>
      <c r="K154" s="23">
        <f>+G154+H154+I154+J154</f>
        <v>18574.314999999999</v>
      </c>
      <c r="L154" s="18">
        <v>7675.68</v>
      </c>
    </row>
    <row r="155" spans="1:12" ht="16.5" thickBot="1" x14ac:dyDescent="0.3">
      <c r="A155" s="99" t="s">
        <v>281</v>
      </c>
      <c r="B155" s="100" t="s">
        <v>282</v>
      </c>
      <c r="C155" s="100" t="s">
        <v>353</v>
      </c>
      <c r="D155" s="101" t="s">
        <v>31</v>
      </c>
      <c r="E155" s="154" t="s">
        <v>27</v>
      </c>
      <c r="F155" s="101">
        <v>31500</v>
      </c>
      <c r="G155" s="102">
        <f>+F155*2.87%</f>
        <v>904.05</v>
      </c>
      <c r="H155" s="102">
        <f>+F155*3.04%</f>
        <v>957.6</v>
      </c>
      <c r="I155" s="102">
        <v>0</v>
      </c>
      <c r="J155" s="102">
        <v>3431</v>
      </c>
      <c r="K155" s="102">
        <f>+G155+H155+I155+J155</f>
        <v>5292.65</v>
      </c>
      <c r="L155" s="13">
        <f>+F155-K155</f>
        <v>26207.35</v>
      </c>
    </row>
    <row r="156" spans="1:12" ht="16.5" thickBot="1" x14ac:dyDescent="0.3">
      <c r="A156" s="40"/>
      <c r="B156" s="29"/>
      <c r="C156" s="27">
        <f>+COUNTA(C152:C155)</f>
        <v>4</v>
      </c>
      <c r="D156" s="41"/>
      <c r="E156" s="41"/>
      <c r="F156" s="30">
        <f>SUM(F152:F155)</f>
        <v>134000</v>
      </c>
      <c r="G156" s="30">
        <v>3845.81</v>
      </c>
      <c r="H156" s="30">
        <f>SUM(H152:H155)</f>
        <v>4073.6</v>
      </c>
      <c r="I156" s="30">
        <f>SUM(I152:I155)</f>
        <v>1854</v>
      </c>
      <c r="J156" s="30">
        <f>SUM(J152:J155)</f>
        <v>65597.55</v>
      </c>
      <c r="K156" s="30">
        <f>SUM(K152:K155)</f>
        <v>75370.95</v>
      </c>
      <c r="L156" s="31">
        <f>SUM(L152:L155)</f>
        <v>58629.039999999994</v>
      </c>
    </row>
    <row r="157" spans="1:12" ht="16.5" thickBot="1" x14ac:dyDescent="0.3">
      <c r="A157" s="42"/>
      <c r="B157" s="43"/>
      <c r="C157" s="43"/>
      <c r="D157" s="44"/>
      <c r="E157" s="44"/>
      <c r="F157" s="43"/>
      <c r="G157" s="43"/>
      <c r="H157" s="43"/>
      <c r="I157" s="43"/>
      <c r="J157" s="43"/>
      <c r="K157" s="43"/>
      <c r="L157" s="43"/>
    </row>
    <row r="158" spans="1:12" ht="16.5" thickBot="1" x14ac:dyDescent="0.3">
      <c r="A158" s="56"/>
      <c r="B158" s="56" t="s">
        <v>194</v>
      </c>
      <c r="C158" s="57"/>
      <c r="D158" s="58"/>
      <c r="E158" s="58"/>
      <c r="F158" s="57"/>
      <c r="G158" s="57"/>
      <c r="H158" s="57"/>
      <c r="I158" s="57"/>
      <c r="J158" s="57"/>
      <c r="K158" s="57"/>
      <c r="L158" s="59"/>
    </row>
    <row r="159" spans="1:12" ht="16.5" thickBot="1" x14ac:dyDescent="0.3">
      <c r="A159" s="126" t="s">
        <v>195</v>
      </c>
      <c r="B159" s="127" t="s">
        <v>196</v>
      </c>
      <c r="C159" s="127" t="s">
        <v>55</v>
      </c>
      <c r="D159" s="129" t="s">
        <v>31</v>
      </c>
      <c r="E159" s="129" t="s">
        <v>27</v>
      </c>
      <c r="F159" s="130">
        <v>75000</v>
      </c>
      <c r="G159" s="130">
        <f>+F159*2.87%</f>
        <v>2152.5</v>
      </c>
      <c r="H159" s="130">
        <f>+F159*3.04%</f>
        <v>2280</v>
      </c>
      <c r="I159" s="130">
        <v>6309.38</v>
      </c>
      <c r="J159" s="130">
        <v>43042.9</v>
      </c>
      <c r="K159" s="130">
        <f>+G159+H159+I159+J159</f>
        <v>53784.78</v>
      </c>
      <c r="L159" s="131">
        <f>+F159-K159</f>
        <v>21215.22</v>
      </c>
    </row>
    <row r="160" spans="1:12" ht="16.5" thickBot="1" x14ac:dyDescent="0.3">
      <c r="A160" s="40"/>
      <c r="B160" s="29"/>
      <c r="C160" s="27">
        <f>+COUNTA(C158:C159)</f>
        <v>1</v>
      </c>
      <c r="D160" s="28"/>
      <c r="E160" s="28"/>
      <c r="F160" s="30">
        <f t="shared" ref="F160:L160" si="31">SUM(F159)</f>
        <v>75000</v>
      </c>
      <c r="G160" s="30">
        <f t="shared" si="31"/>
        <v>2152.5</v>
      </c>
      <c r="H160" s="30">
        <f t="shared" si="31"/>
        <v>2280</v>
      </c>
      <c r="I160" s="30">
        <f t="shared" si="31"/>
        <v>6309.38</v>
      </c>
      <c r="J160" s="30">
        <f t="shared" si="31"/>
        <v>43042.9</v>
      </c>
      <c r="K160" s="30">
        <f t="shared" si="31"/>
        <v>53784.78</v>
      </c>
      <c r="L160" s="31">
        <f t="shared" si="31"/>
        <v>21215.22</v>
      </c>
    </row>
    <row r="161" spans="1:12" ht="15.75" x14ac:dyDescent="0.25">
      <c r="A161" s="42"/>
      <c r="B161" s="43"/>
      <c r="C161" s="43"/>
      <c r="D161" s="44"/>
      <c r="E161" s="44"/>
      <c r="F161" s="43"/>
      <c r="G161" s="43"/>
      <c r="H161" s="43"/>
      <c r="I161" s="43"/>
      <c r="J161" s="43"/>
      <c r="K161" s="43"/>
      <c r="L161" s="43"/>
    </row>
    <row r="162" spans="1:12" ht="15.75" x14ac:dyDescent="0.25">
      <c r="A162" s="42"/>
      <c r="B162" s="43"/>
      <c r="C162" s="43"/>
      <c r="D162" s="44"/>
      <c r="E162" s="44"/>
      <c r="F162" s="43"/>
      <c r="G162" s="43"/>
      <c r="H162" s="43"/>
      <c r="I162" s="43"/>
      <c r="J162" s="43"/>
      <c r="K162" s="43"/>
      <c r="L162" s="43"/>
    </row>
    <row r="163" spans="1:12" ht="15.75" x14ac:dyDescent="0.25">
      <c r="A163" s="42"/>
      <c r="B163" s="43"/>
      <c r="C163" s="43"/>
      <c r="D163" s="44"/>
      <c r="E163" s="44"/>
      <c r="F163" s="43"/>
      <c r="G163" s="43"/>
      <c r="H163" s="43"/>
      <c r="I163" s="43"/>
      <c r="J163" s="43"/>
      <c r="K163" s="43"/>
      <c r="L163" s="43"/>
    </row>
    <row r="164" spans="1:12" ht="15.75" x14ac:dyDescent="0.25">
      <c r="A164" s="42"/>
      <c r="B164" s="43"/>
      <c r="C164" s="43"/>
      <c r="D164" s="44"/>
      <c r="E164" s="44"/>
      <c r="F164" s="43"/>
      <c r="G164" s="43"/>
      <c r="H164" s="43"/>
      <c r="I164" s="43"/>
      <c r="J164" s="43"/>
      <c r="K164" s="43"/>
      <c r="L164" s="43"/>
    </row>
    <row r="165" spans="1:12" ht="15.75" x14ac:dyDescent="0.25">
      <c r="A165" s="42"/>
      <c r="B165" s="43"/>
      <c r="C165" s="43"/>
      <c r="D165" s="44"/>
      <c r="E165" s="44"/>
      <c r="F165" s="43"/>
      <c r="G165" s="43"/>
      <c r="H165" s="43"/>
      <c r="I165" s="43"/>
      <c r="J165" s="43"/>
      <c r="K165" s="43"/>
      <c r="L165" s="43"/>
    </row>
    <row r="166" spans="1:12" ht="16.5" thickBot="1" x14ac:dyDescent="0.3">
      <c r="A166" s="42"/>
      <c r="B166" s="43"/>
      <c r="C166" s="43"/>
      <c r="D166" s="44"/>
      <c r="E166" s="44"/>
      <c r="F166" s="43"/>
      <c r="G166" s="43"/>
      <c r="H166" s="43"/>
      <c r="I166" s="43"/>
      <c r="J166" s="43"/>
      <c r="K166" s="43"/>
      <c r="L166" s="43"/>
    </row>
    <row r="167" spans="1:12" ht="16.5" thickBot="1" x14ac:dyDescent="0.3">
      <c r="A167" s="56"/>
      <c r="B167" s="56" t="s">
        <v>197</v>
      </c>
      <c r="C167" s="57"/>
      <c r="D167" s="58"/>
      <c r="E167" s="58"/>
      <c r="F167" s="57"/>
      <c r="G167" s="57"/>
      <c r="H167" s="57"/>
      <c r="I167" s="57"/>
      <c r="J167" s="57"/>
      <c r="K167" s="57"/>
      <c r="L167" s="59"/>
    </row>
    <row r="168" spans="1:12" ht="15.75" x14ac:dyDescent="0.25">
      <c r="A168" s="147" t="s">
        <v>198</v>
      </c>
      <c r="B168" s="148" t="s">
        <v>199</v>
      </c>
      <c r="C168" s="148" t="s">
        <v>55</v>
      </c>
      <c r="D168" s="149" t="s">
        <v>22</v>
      </c>
      <c r="E168" s="149" t="s">
        <v>27</v>
      </c>
      <c r="F168" s="150">
        <v>54000</v>
      </c>
      <c r="G168" s="97">
        <f t="shared" ref="G168:G173" si="32">+F168*2.87%</f>
        <v>1549.8</v>
      </c>
      <c r="H168" s="97">
        <f t="shared" ref="H168:H173" si="33">+F168*3.04%</f>
        <v>1641.6</v>
      </c>
      <c r="I168" s="97">
        <v>2418.54</v>
      </c>
      <c r="J168" s="97">
        <v>16265.13</v>
      </c>
      <c r="K168" s="97">
        <f>+G168+H168+I168+J168</f>
        <v>21875.07</v>
      </c>
      <c r="L168" s="98">
        <f t="shared" ref="L168:L173" si="34">+F168-K168</f>
        <v>32124.93</v>
      </c>
    </row>
    <row r="169" spans="1:12" ht="15.75" x14ac:dyDescent="0.25">
      <c r="A169" s="65" t="s">
        <v>200</v>
      </c>
      <c r="B169" s="66" t="s">
        <v>201</v>
      </c>
      <c r="C169" s="66" t="s">
        <v>349</v>
      </c>
      <c r="D169" s="16" t="s">
        <v>35</v>
      </c>
      <c r="E169" s="67" t="s">
        <v>18</v>
      </c>
      <c r="F169" s="68">
        <v>19800</v>
      </c>
      <c r="G169" s="17">
        <f t="shared" si="32"/>
        <v>568.26</v>
      </c>
      <c r="H169" s="17">
        <f t="shared" si="33"/>
        <v>601.91999999999996</v>
      </c>
      <c r="I169" s="17">
        <v>0</v>
      </c>
      <c r="J169" s="17">
        <v>225</v>
      </c>
      <c r="K169" s="17">
        <f>+G169+H169+I169+J169</f>
        <v>1395.1799999999998</v>
      </c>
      <c r="L169" s="18">
        <f t="shared" si="34"/>
        <v>18404.82</v>
      </c>
    </row>
    <row r="170" spans="1:12" ht="15.75" x14ac:dyDescent="0.25">
      <c r="A170" s="65" t="s">
        <v>202</v>
      </c>
      <c r="B170" s="66" t="s">
        <v>203</v>
      </c>
      <c r="C170" s="66" t="s">
        <v>349</v>
      </c>
      <c r="D170" s="16" t="s">
        <v>35</v>
      </c>
      <c r="E170" s="67" t="s">
        <v>18</v>
      </c>
      <c r="F170" s="68">
        <v>19800</v>
      </c>
      <c r="G170" s="17">
        <f t="shared" si="32"/>
        <v>568.26</v>
      </c>
      <c r="H170" s="17">
        <f t="shared" si="33"/>
        <v>601.91999999999996</v>
      </c>
      <c r="I170" s="17">
        <v>0</v>
      </c>
      <c r="J170" s="17">
        <v>8507.36</v>
      </c>
      <c r="K170" s="17">
        <f>+G170+H170+I170+J170</f>
        <v>9677.5400000000009</v>
      </c>
      <c r="L170" s="18">
        <f t="shared" si="34"/>
        <v>10122.459999999999</v>
      </c>
    </row>
    <row r="171" spans="1:12" ht="15.75" x14ac:dyDescent="0.25">
      <c r="A171" s="36" t="s">
        <v>204</v>
      </c>
      <c r="B171" s="15" t="s">
        <v>205</v>
      </c>
      <c r="C171" s="66" t="s">
        <v>349</v>
      </c>
      <c r="D171" s="16" t="s">
        <v>35</v>
      </c>
      <c r="E171" s="19" t="s">
        <v>18</v>
      </c>
      <c r="F171" s="17">
        <v>19800</v>
      </c>
      <c r="G171" s="17">
        <f t="shared" si="32"/>
        <v>568.26</v>
      </c>
      <c r="H171" s="17">
        <f t="shared" si="33"/>
        <v>601.91999999999996</v>
      </c>
      <c r="I171" s="17">
        <v>0</v>
      </c>
      <c r="J171" s="17">
        <v>12477.45</v>
      </c>
      <c r="K171" s="17">
        <f>+G171+H171+J171</f>
        <v>13647.630000000001</v>
      </c>
      <c r="L171" s="18">
        <f t="shared" si="34"/>
        <v>6152.369999999999</v>
      </c>
    </row>
    <row r="172" spans="1:12" ht="15.75" x14ac:dyDescent="0.25">
      <c r="A172" s="38" t="s">
        <v>206</v>
      </c>
      <c r="B172" s="21" t="s">
        <v>207</v>
      </c>
      <c r="C172" s="66" t="s">
        <v>349</v>
      </c>
      <c r="D172" s="39" t="s">
        <v>35</v>
      </c>
      <c r="E172" s="22" t="s">
        <v>18</v>
      </c>
      <c r="F172" s="23">
        <v>19800</v>
      </c>
      <c r="G172" s="23">
        <f t="shared" si="32"/>
        <v>568.26</v>
      </c>
      <c r="H172" s="23">
        <f t="shared" si="33"/>
        <v>601.91999999999996</v>
      </c>
      <c r="I172" s="23">
        <v>0</v>
      </c>
      <c r="J172" s="23">
        <v>25</v>
      </c>
      <c r="K172" s="23">
        <f>+G172+H172+I172+J172</f>
        <v>1195.1799999999998</v>
      </c>
      <c r="L172" s="18">
        <f t="shared" si="34"/>
        <v>18604.82</v>
      </c>
    </row>
    <row r="173" spans="1:12" ht="16.5" thickBot="1" x14ac:dyDescent="0.3">
      <c r="A173" s="99" t="s">
        <v>138</v>
      </c>
      <c r="B173" s="100" t="s">
        <v>139</v>
      </c>
      <c r="C173" s="144" t="s">
        <v>349</v>
      </c>
      <c r="D173" s="101" t="s">
        <v>35</v>
      </c>
      <c r="E173" s="101" t="s">
        <v>27</v>
      </c>
      <c r="F173" s="102">
        <v>19800</v>
      </c>
      <c r="G173" s="102">
        <f t="shared" si="32"/>
        <v>568.26</v>
      </c>
      <c r="H173" s="102">
        <f t="shared" si="33"/>
        <v>601.91999999999996</v>
      </c>
      <c r="I173" s="102">
        <v>0</v>
      </c>
      <c r="J173" s="102">
        <v>12691.99</v>
      </c>
      <c r="K173" s="102">
        <f>+G173+H173+I173+J173</f>
        <v>13862.17</v>
      </c>
      <c r="L173" s="18">
        <f t="shared" si="34"/>
        <v>5937.83</v>
      </c>
    </row>
    <row r="174" spans="1:12" ht="16.5" thickBot="1" x14ac:dyDescent="0.3">
      <c r="A174" s="40"/>
      <c r="B174" s="29"/>
      <c r="C174" s="27">
        <f>+COUNTA(C168:C173)</f>
        <v>6</v>
      </c>
      <c r="D174" s="41"/>
      <c r="E174" s="41"/>
      <c r="F174" s="30">
        <f>SUM(F168:F173)</f>
        <v>153000</v>
      </c>
      <c r="G174" s="30">
        <f>SUM(G168:G173)</f>
        <v>4391.1000000000004</v>
      </c>
      <c r="H174" s="30">
        <f>SUM(H168:H173)</f>
        <v>4651.2</v>
      </c>
      <c r="I174" s="30">
        <f>SUM(I168:I172)</f>
        <v>2418.54</v>
      </c>
      <c r="J174" s="30">
        <f>SUM(J168:J173)</f>
        <v>50191.93</v>
      </c>
      <c r="K174" s="30">
        <f>SUM(K168:K173)</f>
        <v>61652.77</v>
      </c>
      <c r="L174" s="31">
        <f>SUM(L168:L173)</f>
        <v>91347.23</v>
      </c>
    </row>
    <row r="175" spans="1:12" ht="16.5" thickBot="1" x14ac:dyDescent="0.3">
      <c r="A175" s="32"/>
      <c r="B175" s="33"/>
      <c r="C175" s="48"/>
      <c r="D175" s="49"/>
      <c r="E175" s="49"/>
      <c r="F175" s="35"/>
      <c r="G175" s="35"/>
      <c r="H175" s="35"/>
      <c r="I175" s="35"/>
      <c r="J175" s="35"/>
      <c r="K175" s="35"/>
      <c r="L175" s="35"/>
    </row>
    <row r="176" spans="1:12" ht="16.5" thickBot="1" x14ac:dyDescent="0.3">
      <c r="A176" s="56"/>
      <c r="B176" s="56" t="s">
        <v>208</v>
      </c>
      <c r="C176" s="57"/>
      <c r="D176" s="58"/>
      <c r="E176" s="58"/>
      <c r="F176" s="57"/>
      <c r="G176" s="57"/>
      <c r="H176" s="57"/>
      <c r="I176" s="57"/>
      <c r="J176" s="57"/>
      <c r="K176" s="57"/>
      <c r="L176" s="59"/>
    </row>
    <row r="177" spans="1:12" ht="15.75" x14ac:dyDescent="0.25">
      <c r="A177" s="94" t="s">
        <v>209</v>
      </c>
      <c r="B177" s="95" t="s">
        <v>210</v>
      </c>
      <c r="C177" s="95" t="s">
        <v>55</v>
      </c>
      <c r="D177" s="96" t="s">
        <v>47</v>
      </c>
      <c r="E177" s="96" t="s">
        <v>18</v>
      </c>
      <c r="F177" s="97">
        <v>35000</v>
      </c>
      <c r="G177" s="97">
        <f>+F177*2.87%</f>
        <v>1004.5</v>
      </c>
      <c r="H177" s="97">
        <f>+F177*3.04%</f>
        <v>1064</v>
      </c>
      <c r="I177" s="97">
        <v>0</v>
      </c>
      <c r="J177" s="97">
        <v>21088.44</v>
      </c>
      <c r="K177" s="97">
        <f>+G177+H177+I177+J177</f>
        <v>23156.94</v>
      </c>
      <c r="L177" s="98">
        <f>+F177-K177</f>
        <v>11843.060000000001</v>
      </c>
    </row>
    <row r="178" spans="1:12" ht="15.75" x14ac:dyDescent="0.25">
      <c r="A178" s="36" t="s">
        <v>211</v>
      </c>
      <c r="B178" s="15" t="s">
        <v>212</v>
      </c>
      <c r="C178" s="21" t="s">
        <v>215</v>
      </c>
      <c r="D178" s="16" t="s">
        <v>35</v>
      </c>
      <c r="E178" s="19" t="s">
        <v>27</v>
      </c>
      <c r="F178" s="17">
        <v>21450</v>
      </c>
      <c r="G178" s="17">
        <f>+F178*2.87%</f>
        <v>615.61500000000001</v>
      </c>
      <c r="H178" s="17">
        <f>+F178*3.04%</f>
        <v>652.08000000000004</v>
      </c>
      <c r="I178" s="17">
        <v>0</v>
      </c>
      <c r="J178" s="17">
        <v>12782.5</v>
      </c>
      <c r="K178" s="17">
        <f>+G178+H178+I178+J178</f>
        <v>14050.195</v>
      </c>
      <c r="L178" s="18">
        <v>7399.8</v>
      </c>
    </row>
    <row r="179" spans="1:12" ht="16.5" thickBot="1" x14ac:dyDescent="0.3">
      <c r="A179" s="99" t="s">
        <v>213</v>
      </c>
      <c r="B179" s="100" t="s">
        <v>214</v>
      </c>
      <c r="C179" s="100" t="s">
        <v>215</v>
      </c>
      <c r="D179" s="111" t="s">
        <v>35</v>
      </c>
      <c r="E179" s="101" t="s">
        <v>18</v>
      </c>
      <c r="F179" s="102">
        <v>27450</v>
      </c>
      <c r="G179" s="102">
        <f>+F179*2.87%</f>
        <v>787.81499999999994</v>
      </c>
      <c r="H179" s="102">
        <f>+F179*3.04%</f>
        <v>834.48</v>
      </c>
      <c r="I179" s="102">
        <v>0</v>
      </c>
      <c r="J179" s="102">
        <v>325</v>
      </c>
      <c r="K179" s="102">
        <f>+G179+H179+I179+J179</f>
        <v>1947.2950000000001</v>
      </c>
      <c r="L179" s="103">
        <v>25502.7</v>
      </c>
    </row>
    <row r="180" spans="1:12" ht="16.5" thickBot="1" x14ac:dyDescent="0.3">
      <c r="A180" s="40"/>
      <c r="B180" s="29"/>
      <c r="C180" s="27">
        <f>+COUNTA(C177:C179)</f>
        <v>3</v>
      </c>
      <c r="D180" s="41"/>
      <c r="E180" s="41"/>
      <c r="F180" s="30">
        <f>SUM(F177:F179)</f>
        <v>83900</v>
      </c>
      <c r="G180" s="30">
        <v>2407.94</v>
      </c>
      <c r="H180" s="30">
        <f>SUM(H177:H179)</f>
        <v>2550.56</v>
      </c>
      <c r="I180" s="30">
        <f>SUM(I177:I179)</f>
        <v>0</v>
      </c>
      <c r="J180" s="30">
        <f>SUM(J177:J179)</f>
        <v>34195.94</v>
      </c>
      <c r="K180" s="30">
        <v>36196.81</v>
      </c>
      <c r="L180" s="31">
        <f>SUM(L177:L179)</f>
        <v>44745.56</v>
      </c>
    </row>
    <row r="181" spans="1:12" ht="16.5" thickBot="1" x14ac:dyDescent="0.3">
      <c r="A181" s="42"/>
      <c r="B181" s="43"/>
      <c r="C181" s="43"/>
      <c r="D181" s="44"/>
      <c r="E181" s="44"/>
      <c r="F181" s="43"/>
      <c r="G181" s="43"/>
      <c r="H181" s="43"/>
      <c r="I181" s="43"/>
      <c r="J181" s="43"/>
      <c r="K181" s="43"/>
      <c r="L181" s="43"/>
    </row>
    <row r="182" spans="1:12" ht="16.5" thickBot="1" x14ac:dyDescent="0.3">
      <c r="A182" s="84"/>
      <c r="B182" s="84" t="s">
        <v>216</v>
      </c>
      <c r="C182" s="85"/>
      <c r="D182" s="86"/>
      <c r="E182" s="86"/>
      <c r="F182" s="85"/>
      <c r="G182" s="85"/>
      <c r="H182" s="85"/>
      <c r="I182" s="85"/>
      <c r="J182" s="85"/>
      <c r="K182" s="85"/>
      <c r="L182" s="87"/>
    </row>
    <row r="183" spans="1:12" ht="15.75" x14ac:dyDescent="0.25">
      <c r="A183" s="94" t="s">
        <v>217</v>
      </c>
      <c r="B183" s="95" t="s">
        <v>218</v>
      </c>
      <c r="C183" s="95" t="s">
        <v>55</v>
      </c>
      <c r="D183" s="96" t="s">
        <v>22</v>
      </c>
      <c r="E183" s="96" t="s">
        <v>27</v>
      </c>
      <c r="F183" s="97">
        <v>75000</v>
      </c>
      <c r="G183" s="97">
        <f t="shared" ref="G183:G190" si="35">+F183*2.87%</f>
        <v>2152.5</v>
      </c>
      <c r="H183" s="97">
        <f t="shared" ref="H183:H190" si="36">+F183*3.04%</f>
        <v>2280</v>
      </c>
      <c r="I183" s="97">
        <v>6309.38</v>
      </c>
      <c r="J183" s="97">
        <v>32212.11</v>
      </c>
      <c r="K183" s="97">
        <f t="shared" ref="K183:K190" si="37">+G183+H183+I183+J183</f>
        <v>42953.990000000005</v>
      </c>
      <c r="L183" s="98">
        <f>+F183-K183</f>
        <v>32046.009999999995</v>
      </c>
    </row>
    <row r="184" spans="1:12" ht="15.75" x14ac:dyDescent="0.25">
      <c r="A184" s="36" t="s">
        <v>219</v>
      </c>
      <c r="B184" s="15" t="s">
        <v>220</v>
      </c>
      <c r="C184" s="15" t="s">
        <v>350</v>
      </c>
      <c r="D184" s="19" t="s">
        <v>22</v>
      </c>
      <c r="E184" s="19" t="s">
        <v>27</v>
      </c>
      <c r="F184" s="17">
        <v>31500</v>
      </c>
      <c r="G184" s="17">
        <f t="shared" si="35"/>
        <v>904.05</v>
      </c>
      <c r="H184" s="17">
        <f t="shared" si="36"/>
        <v>957.6</v>
      </c>
      <c r="I184" s="17">
        <v>0</v>
      </c>
      <c r="J184" s="17">
        <v>17619.63</v>
      </c>
      <c r="K184" s="17">
        <f t="shared" si="37"/>
        <v>19481.280000000002</v>
      </c>
      <c r="L184" s="18">
        <f>+F184-K184</f>
        <v>12018.719999999998</v>
      </c>
    </row>
    <row r="185" spans="1:12" ht="15.75" x14ac:dyDescent="0.25">
      <c r="A185" s="36" t="s">
        <v>221</v>
      </c>
      <c r="B185" s="15" t="s">
        <v>222</v>
      </c>
      <c r="C185" s="15" t="s">
        <v>351</v>
      </c>
      <c r="D185" s="16" t="s">
        <v>35</v>
      </c>
      <c r="E185" s="19" t="s">
        <v>18</v>
      </c>
      <c r="F185" s="17">
        <v>22050</v>
      </c>
      <c r="G185" s="17">
        <f t="shared" si="35"/>
        <v>632.83500000000004</v>
      </c>
      <c r="H185" s="17">
        <f t="shared" si="36"/>
        <v>670.32</v>
      </c>
      <c r="I185" s="17">
        <v>0</v>
      </c>
      <c r="J185" s="17">
        <v>10003.370000000001</v>
      </c>
      <c r="K185" s="17">
        <f t="shared" si="37"/>
        <v>11306.525000000001</v>
      </c>
      <c r="L185" s="18">
        <v>10743.47</v>
      </c>
    </row>
    <row r="186" spans="1:12" ht="15.75" x14ac:dyDescent="0.25">
      <c r="A186" s="36" t="s">
        <v>224</v>
      </c>
      <c r="B186" s="15" t="s">
        <v>225</v>
      </c>
      <c r="C186" s="15" t="s">
        <v>351</v>
      </c>
      <c r="D186" s="19" t="s">
        <v>31</v>
      </c>
      <c r="E186" s="19" t="s">
        <v>27</v>
      </c>
      <c r="F186" s="17">
        <v>22050</v>
      </c>
      <c r="G186" s="17">
        <f t="shared" si="35"/>
        <v>632.83500000000004</v>
      </c>
      <c r="H186" s="17">
        <f t="shared" si="36"/>
        <v>670.32</v>
      </c>
      <c r="I186" s="17">
        <v>0</v>
      </c>
      <c r="J186" s="17">
        <v>13738.97</v>
      </c>
      <c r="K186" s="17">
        <f t="shared" si="37"/>
        <v>15042.125</v>
      </c>
      <c r="L186" s="18">
        <v>7007.87</v>
      </c>
    </row>
    <row r="187" spans="1:12" ht="15.75" x14ac:dyDescent="0.25">
      <c r="A187" s="36" t="s">
        <v>227</v>
      </c>
      <c r="B187" s="15" t="s">
        <v>228</v>
      </c>
      <c r="C187" s="15" t="s">
        <v>351</v>
      </c>
      <c r="D187" s="16" t="s">
        <v>35</v>
      </c>
      <c r="E187" s="19" t="s">
        <v>27</v>
      </c>
      <c r="F187" s="17">
        <v>21450</v>
      </c>
      <c r="G187" s="17">
        <f t="shared" si="35"/>
        <v>615.61500000000001</v>
      </c>
      <c r="H187" s="17">
        <f t="shared" si="36"/>
        <v>652.08000000000004</v>
      </c>
      <c r="I187" s="17">
        <v>0</v>
      </c>
      <c r="J187" s="17">
        <v>3210.78</v>
      </c>
      <c r="K187" s="17">
        <f t="shared" si="37"/>
        <v>4478.4750000000004</v>
      </c>
      <c r="L187" s="18">
        <v>16971.52</v>
      </c>
    </row>
    <row r="188" spans="1:12" ht="15.75" x14ac:dyDescent="0.25">
      <c r="A188" s="36">
        <v>658</v>
      </c>
      <c r="B188" s="15" t="s">
        <v>231</v>
      </c>
      <c r="C188" s="15" t="s">
        <v>351</v>
      </c>
      <c r="D188" s="19" t="s">
        <v>22</v>
      </c>
      <c r="E188" s="19" t="s">
        <v>18</v>
      </c>
      <c r="F188" s="17">
        <v>22000</v>
      </c>
      <c r="G188" s="17">
        <f t="shared" si="35"/>
        <v>631.4</v>
      </c>
      <c r="H188" s="17">
        <f t="shared" si="36"/>
        <v>668.8</v>
      </c>
      <c r="I188" s="17">
        <v>0</v>
      </c>
      <c r="J188" s="17">
        <v>6774.22</v>
      </c>
      <c r="K188" s="17">
        <f t="shared" si="37"/>
        <v>8074.42</v>
      </c>
      <c r="L188" s="18">
        <f>+F188-K188</f>
        <v>13925.58</v>
      </c>
    </row>
    <row r="189" spans="1:12" ht="15.75" x14ac:dyDescent="0.25">
      <c r="A189" s="36" t="s">
        <v>73</v>
      </c>
      <c r="B189" s="15" t="s">
        <v>74</v>
      </c>
      <c r="C189" s="15" t="s">
        <v>51</v>
      </c>
      <c r="D189" s="16" t="s">
        <v>35</v>
      </c>
      <c r="E189" s="19" t="s">
        <v>27</v>
      </c>
      <c r="F189" s="17">
        <v>18000</v>
      </c>
      <c r="G189" s="17">
        <f t="shared" si="35"/>
        <v>516.6</v>
      </c>
      <c r="H189" s="17">
        <f t="shared" si="36"/>
        <v>547.20000000000005</v>
      </c>
      <c r="I189" s="17">
        <v>0</v>
      </c>
      <c r="J189" s="17">
        <v>9561.65</v>
      </c>
      <c r="K189" s="17">
        <f t="shared" si="37"/>
        <v>10625.45</v>
      </c>
      <c r="L189" s="18">
        <f>+F189-K189</f>
        <v>7374.5499999999993</v>
      </c>
    </row>
    <row r="190" spans="1:12" ht="16.5" thickBot="1" x14ac:dyDescent="0.3">
      <c r="A190" s="152" t="s">
        <v>394</v>
      </c>
      <c r="B190" s="163" t="s">
        <v>393</v>
      </c>
      <c r="C190" s="11" t="s">
        <v>351</v>
      </c>
      <c r="D190" s="164" t="s">
        <v>35</v>
      </c>
      <c r="E190" s="165" t="s">
        <v>27</v>
      </c>
      <c r="F190" s="153">
        <v>22050</v>
      </c>
      <c r="G190" s="153">
        <f t="shared" si="35"/>
        <v>632.83500000000004</v>
      </c>
      <c r="H190" s="153">
        <f t="shared" si="36"/>
        <v>670.32</v>
      </c>
      <c r="I190" s="153"/>
      <c r="J190" s="153">
        <v>1091</v>
      </c>
      <c r="K190" s="12">
        <f t="shared" si="37"/>
        <v>2394.1550000000002</v>
      </c>
      <c r="L190" s="13">
        <v>19655.84</v>
      </c>
    </row>
    <row r="191" spans="1:12" ht="16.5" thickBot="1" x14ac:dyDescent="0.3">
      <c r="A191" s="40"/>
      <c r="B191" s="29"/>
      <c r="C191" s="27">
        <f>+COUNTA(C183:C190)</f>
        <v>8</v>
      </c>
      <c r="D191" s="41"/>
      <c r="E191" s="41"/>
      <c r="F191" s="30">
        <f>SUM(F183:F190)</f>
        <v>234100</v>
      </c>
      <c r="G191" s="30">
        <v>6718.69</v>
      </c>
      <c r="H191" s="30">
        <f>SUM(H183:H190)</f>
        <v>7116.6399999999994</v>
      </c>
      <c r="I191" s="30">
        <f>SUM(I183:I190)</f>
        <v>6309.38</v>
      </c>
      <c r="J191" s="30">
        <f>SUM(J183:J190)</f>
        <v>94211.73</v>
      </c>
      <c r="K191" s="30">
        <v>17643.38</v>
      </c>
      <c r="L191" s="30">
        <f>SUM(L183:L190)</f>
        <v>119743.56</v>
      </c>
    </row>
    <row r="192" spans="1:12" ht="16.5" thickBot="1" x14ac:dyDescent="0.3">
      <c r="A192" s="42"/>
      <c r="B192" s="43"/>
      <c r="C192" s="43"/>
      <c r="D192" s="44"/>
      <c r="E192" s="44"/>
      <c r="F192" s="43"/>
      <c r="G192" s="43"/>
      <c r="H192" s="43"/>
      <c r="I192" s="43"/>
      <c r="J192" s="43"/>
      <c r="K192" s="43"/>
      <c r="L192" s="43"/>
    </row>
    <row r="193" spans="1:12" ht="16.5" thickBot="1" x14ac:dyDescent="0.3">
      <c r="A193" s="56"/>
      <c r="B193" s="56" t="s">
        <v>232</v>
      </c>
      <c r="C193" s="57"/>
      <c r="D193" s="58"/>
      <c r="E193" s="58"/>
      <c r="F193" s="57"/>
      <c r="G193" s="57"/>
      <c r="H193" s="57"/>
      <c r="I193" s="57"/>
      <c r="J193" s="57"/>
      <c r="K193" s="57"/>
      <c r="L193" s="59"/>
    </row>
    <row r="194" spans="1:12" ht="16.5" thickBot="1" x14ac:dyDescent="0.3">
      <c r="A194" s="126" t="s">
        <v>233</v>
      </c>
      <c r="B194" s="127" t="s">
        <v>234</v>
      </c>
      <c r="C194" s="127" t="s">
        <v>55</v>
      </c>
      <c r="D194" s="129" t="s">
        <v>22</v>
      </c>
      <c r="E194" s="129" t="s">
        <v>27</v>
      </c>
      <c r="F194" s="130">
        <v>45000</v>
      </c>
      <c r="G194" s="130">
        <f>+F194*2.87%</f>
        <v>1291.5</v>
      </c>
      <c r="H194" s="130">
        <f>+F194*3.04%</f>
        <v>1368</v>
      </c>
      <c r="I194" s="130">
        <v>1148.33</v>
      </c>
      <c r="J194" s="130">
        <v>2291</v>
      </c>
      <c r="K194" s="130">
        <f>+G194+H194+I194+J194</f>
        <v>6098.83</v>
      </c>
      <c r="L194" s="131">
        <f>+F194-K194</f>
        <v>38901.17</v>
      </c>
    </row>
    <row r="195" spans="1:12" ht="16.5" thickBot="1" x14ac:dyDescent="0.3">
      <c r="A195" s="40"/>
      <c r="B195" s="29"/>
      <c r="C195" s="27">
        <f>+COUNTA(C193:C194)</f>
        <v>1</v>
      </c>
      <c r="D195" s="41"/>
      <c r="E195" s="41"/>
      <c r="F195" s="30">
        <f t="shared" ref="F195:L195" si="38">SUM(F194)</f>
        <v>45000</v>
      </c>
      <c r="G195" s="30">
        <f t="shared" si="38"/>
        <v>1291.5</v>
      </c>
      <c r="H195" s="30">
        <f t="shared" si="38"/>
        <v>1368</v>
      </c>
      <c r="I195" s="30">
        <f t="shared" si="38"/>
        <v>1148.33</v>
      </c>
      <c r="J195" s="30">
        <f t="shared" si="38"/>
        <v>2291</v>
      </c>
      <c r="K195" s="30">
        <f t="shared" si="38"/>
        <v>6098.83</v>
      </c>
      <c r="L195" s="31">
        <f t="shared" si="38"/>
        <v>38901.17</v>
      </c>
    </row>
    <row r="196" spans="1:12" ht="16.5" thickBot="1" x14ac:dyDescent="0.3">
      <c r="A196" s="42"/>
      <c r="B196" s="43"/>
      <c r="C196" s="43"/>
      <c r="D196" s="44"/>
      <c r="E196" s="44"/>
      <c r="F196" s="43"/>
      <c r="G196" s="43"/>
      <c r="H196" s="43"/>
      <c r="I196" s="43"/>
      <c r="J196" s="43"/>
      <c r="K196" s="43"/>
      <c r="L196" s="43"/>
    </row>
    <row r="197" spans="1:12" ht="16.5" thickBot="1" x14ac:dyDescent="0.3">
      <c r="A197" s="56"/>
      <c r="B197" s="56" t="s">
        <v>235</v>
      </c>
      <c r="C197" s="57"/>
      <c r="D197" s="58"/>
      <c r="E197" s="58"/>
      <c r="F197" s="57"/>
      <c r="G197" s="57"/>
      <c r="H197" s="57"/>
      <c r="I197" s="57"/>
      <c r="J197" s="57"/>
      <c r="K197" s="57"/>
      <c r="L197" s="59"/>
    </row>
    <row r="198" spans="1:12" ht="15.75" x14ac:dyDescent="0.25">
      <c r="A198" s="94" t="s">
        <v>236</v>
      </c>
      <c r="B198" s="95" t="s">
        <v>237</v>
      </c>
      <c r="C198" s="95" t="s">
        <v>55</v>
      </c>
      <c r="D198" s="96" t="s">
        <v>31</v>
      </c>
      <c r="E198" s="96" t="s">
        <v>27</v>
      </c>
      <c r="F198" s="97">
        <v>50000</v>
      </c>
      <c r="G198" s="97">
        <f>+F198*2.87%</f>
        <v>1435</v>
      </c>
      <c r="H198" s="97">
        <f>+F198*3.04%</f>
        <v>1520</v>
      </c>
      <c r="I198" s="97">
        <v>1566.03</v>
      </c>
      <c r="J198" s="97">
        <v>32305.43</v>
      </c>
      <c r="K198" s="97">
        <f>+G198+H198+I198+J198</f>
        <v>36826.46</v>
      </c>
      <c r="L198" s="98">
        <f>+F198-K198</f>
        <v>13173.54</v>
      </c>
    </row>
    <row r="199" spans="1:12" ht="15.75" x14ac:dyDescent="0.25">
      <c r="A199" s="36" t="s">
        <v>238</v>
      </c>
      <c r="B199" s="15" t="s">
        <v>239</v>
      </c>
      <c r="C199" s="15" t="s">
        <v>356</v>
      </c>
      <c r="D199" s="19" t="s">
        <v>22</v>
      </c>
      <c r="E199" s="19" t="s">
        <v>18</v>
      </c>
      <c r="F199" s="17">
        <v>31500</v>
      </c>
      <c r="G199" s="17">
        <f>+F199*2.87%</f>
        <v>904.05</v>
      </c>
      <c r="H199" s="17">
        <f>+F199*3.04%</f>
        <v>957.6</v>
      </c>
      <c r="I199" s="17">
        <v>0</v>
      </c>
      <c r="J199" s="17">
        <v>5071.37</v>
      </c>
      <c r="K199" s="17">
        <f>+G199+H199+I199+J199</f>
        <v>6933.02</v>
      </c>
      <c r="L199" s="18">
        <f>+F199-K199</f>
        <v>24566.98</v>
      </c>
    </row>
    <row r="200" spans="1:12" ht="16.5" thickBot="1" x14ac:dyDescent="0.3">
      <c r="A200" s="99" t="s">
        <v>240</v>
      </c>
      <c r="B200" s="100" t="s">
        <v>241</v>
      </c>
      <c r="C200" s="100" t="s">
        <v>366</v>
      </c>
      <c r="D200" s="111" t="s">
        <v>35</v>
      </c>
      <c r="E200" s="101" t="s">
        <v>27</v>
      </c>
      <c r="F200" s="102">
        <v>21450</v>
      </c>
      <c r="G200" s="102">
        <f>+F200*2.87%</f>
        <v>615.61500000000001</v>
      </c>
      <c r="H200" s="102">
        <f>+F200*3.04%</f>
        <v>652.08000000000004</v>
      </c>
      <c r="I200" s="102">
        <v>0</v>
      </c>
      <c r="J200" s="102">
        <v>10630.75</v>
      </c>
      <c r="K200" s="102">
        <f>+G200+H200+I200+J200</f>
        <v>11898.445</v>
      </c>
      <c r="L200" s="18">
        <v>9551.5499999999993</v>
      </c>
    </row>
    <row r="201" spans="1:12" ht="16.5" thickBot="1" x14ac:dyDescent="0.3">
      <c r="A201" s="40"/>
      <c r="B201" s="29"/>
      <c r="C201" s="27">
        <f>+COUNTA(C198:C200)</f>
        <v>3</v>
      </c>
      <c r="D201" s="41"/>
      <c r="E201" s="41"/>
      <c r="F201" s="30">
        <f t="shared" ref="F201:L201" si="39">SUM(F198:F200)</f>
        <v>102950</v>
      </c>
      <c r="G201" s="30">
        <f t="shared" si="39"/>
        <v>2954.665</v>
      </c>
      <c r="H201" s="30">
        <f t="shared" si="39"/>
        <v>3129.68</v>
      </c>
      <c r="I201" s="30">
        <f t="shared" si="39"/>
        <v>1566.03</v>
      </c>
      <c r="J201" s="30">
        <f t="shared" si="39"/>
        <v>48007.55</v>
      </c>
      <c r="K201" s="30">
        <f t="shared" si="39"/>
        <v>55657.924999999996</v>
      </c>
      <c r="L201" s="31">
        <f t="shared" si="39"/>
        <v>47292.070000000007</v>
      </c>
    </row>
    <row r="202" spans="1:12" ht="15.75" x14ac:dyDescent="0.25">
      <c r="A202" s="42"/>
      <c r="B202" s="43"/>
      <c r="C202" s="43"/>
      <c r="D202" s="44"/>
      <c r="E202" s="44"/>
      <c r="F202" s="43"/>
      <c r="G202" s="43"/>
      <c r="H202" s="43"/>
      <c r="I202" s="43"/>
      <c r="J202" s="43"/>
      <c r="K202" s="43"/>
      <c r="L202" s="43"/>
    </row>
    <row r="203" spans="1:12" ht="15.75" x14ac:dyDescent="0.25">
      <c r="A203" s="42"/>
      <c r="B203" s="43"/>
      <c r="C203" s="43"/>
      <c r="D203" s="44"/>
      <c r="E203" s="44"/>
      <c r="F203" s="43"/>
      <c r="G203" s="43"/>
      <c r="H203" s="43"/>
      <c r="I203" s="43"/>
      <c r="J203" s="43"/>
      <c r="K203" s="43"/>
      <c r="L203" s="43"/>
    </row>
    <row r="204" spans="1:12" ht="15.75" x14ac:dyDescent="0.25">
      <c r="A204" s="42"/>
      <c r="B204" s="43"/>
      <c r="C204" s="43"/>
      <c r="D204" s="44"/>
      <c r="E204" s="44"/>
      <c r="F204" s="43"/>
      <c r="G204" s="43"/>
      <c r="H204" s="43"/>
      <c r="I204" s="43"/>
      <c r="J204" s="43"/>
      <c r="K204" s="43"/>
      <c r="L204" s="43"/>
    </row>
    <row r="205" spans="1:12" ht="15.75" x14ac:dyDescent="0.25">
      <c r="A205" s="42"/>
      <c r="B205" s="43"/>
      <c r="C205" s="43"/>
      <c r="D205" s="44"/>
      <c r="E205" s="44"/>
      <c r="F205" s="43"/>
      <c r="G205" s="43"/>
      <c r="H205" s="43"/>
      <c r="I205" s="43"/>
      <c r="J205" s="43"/>
      <c r="K205" s="43"/>
      <c r="L205" s="43"/>
    </row>
    <row r="206" spans="1:12" ht="15.75" x14ac:dyDescent="0.25">
      <c r="A206" s="42"/>
      <c r="B206" s="43"/>
      <c r="C206" s="43"/>
      <c r="D206" s="44"/>
      <c r="E206" s="44"/>
      <c r="F206" s="43"/>
      <c r="G206" s="43"/>
      <c r="H206" s="43"/>
      <c r="I206" s="43"/>
      <c r="J206" s="43"/>
      <c r="K206" s="43"/>
      <c r="L206" s="43"/>
    </row>
    <row r="207" spans="1:12" ht="15.75" x14ac:dyDescent="0.25">
      <c r="A207" s="42"/>
      <c r="B207" s="43"/>
      <c r="C207" s="43"/>
      <c r="D207" s="44"/>
      <c r="E207" s="44"/>
      <c r="F207" s="43"/>
      <c r="G207" s="43"/>
      <c r="H207" s="43"/>
      <c r="I207" s="43"/>
      <c r="J207" s="43"/>
      <c r="K207" s="43"/>
      <c r="L207" s="43"/>
    </row>
    <row r="208" spans="1:12" ht="16.5" thickBot="1" x14ac:dyDescent="0.3">
      <c r="A208" s="42"/>
      <c r="B208" s="43"/>
      <c r="C208" s="43"/>
      <c r="D208" s="44"/>
      <c r="E208" s="44"/>
      <c r="F208" s="43"/>
      <c r="G208" s="43"/>
      <c r="H208" s="43"/>
      <c r="I208" s="43"/>
      <c r="J208" s="43"/>
      <c r="K208" s="43"/>
      <c r="L208" s="43"/>
    </row>
    <row r="209" spans="1:12" ht="16.5" thickBot="1" x14ac:dyDescent="0.3">
      <c r="A209" s="84"/>
      <c r="B209" s="84" t="s">
        <v>243</v>
      </c>
      <c r="C209" s="85"/>
      <c r="D209" s="86"/>
      <c r="E209" s="86"/>
      <c r="F209" s="85"/>
      <c r="G209" s="85"/>
      <c r="H209" s="85"/>
      <c r="I209" s="85"/>
      <c r="J209" s="85"/>
      <c r="K209" s="85"/>
      <c r="L209" s="87"/>
    </row>
    <row r="210" spans="1:12" ht="15.75" x14ac:dyDescent="0.25">
      <c r="A210" s="94" t="s">
        <v>244</v>
      </c>
      <c r="B210" s="95" t="s">
        <v>357</v>
      </c>
      <c r="C210" s="95" t="s">
        <v>55</v>
      </c>
      <c r="D210" s="96" t="s">
        <v>31</v>
      </c>
      <c r="E210" s="96" t="s">
        <v>27</v>
      </c>
      <c r="F210" s="97">
        <v>75000</v>
      </c>
      <c r="G210" s="97">
        <f t="shared" ref="G210:G218" si="40">+F210*2.87%</f>
        <v>2152.5</v>
      </c>
      <c r="H210" s="97">
        <f t="shared" ref="H210:H218" si="41">+F210*3.04%</f>
        <v>2280</v>
      </c>
      <c r="I210" s="97">
        <v>6309.38</v>
      </c>
      <c r="J210" s="97">
        <v>8261</v>
      </c>
      <c r="K210" s="97">
        <f>+G210+H210+I210+J210</f>
        <v>19002.88</v>
      </c>
      <c r="L210" s="98">
        <f>+F210-K210</f>
        <v>55997.119999999995</v>
      </c>
    </row>
    <row r="211" spans="1:12" ht="15.75" x14ac:dyDescent="0.25">
      <c r="A211" s="36" t="s">
        <v>245</v>
      </c>
      <c r="B211" s="15" t="s">
        <v>246</v>
      </c>
      <c r="C211" s="15" t="s">
        <v>226</v>
      </c>
      <c r="D211" s="19" t="s">
        <v>31</v>
      </c>
      <c r="E211" s="19" t="s">
        <v>27</v>
      </c>
      <c r="F211" s="17">
        <v>30000</v>
      </c>
      <c r="G211" s="17">
        <f t="shared" si="40"/>
        <v>861</v>
      </c>
      <c r="H211" s="17">
        <f t="shared" si="41"/>
        <v>912</v>
      </c>
      <c r="I211" s="17">
        <v>0</v>
      </c>
      <c r="J211" s="17">
        <v>9796.0300000000007</v>
      </c>
      <c r="K211" s="17">
        <f>+G211+H211+I211+J211</f>
        <v>11569.03</v>
      </c>
      <c r="L211" s="18">
        <f>+F211-K211</f>
        <v>18430.97</v>
      </c>
    </row>
    <row r="212" spans="1:12" ht="15.75" x14ac:dyDescent="0.25">
      <c r="A212" s="36" t="s">
        <v>247</v>
      </c>
      <c r="B212" s="15" t="s">
        <v>248</v>
      </c>
      <c r="C212" s="15" t="s">
        <v>226</v>
      </c>
      <c r="D212" s="19" t="s">
        <v>31</v>
      </c>
      <c r="E212" s="19" t="s">
        <v>27</v>
      </c>
      <c r="F212" s="17">
        <v>22050</v>
      </c>
      <c r="G212" s="17">
        <f t="shared" si="40"/>
        <v>632.83500000000004</v>
      </c>
      <c r="H212" s="17">
        <f t="shared" si="41"/>
        <v>670.32</v>
      </c>
      <c r="I212" s="17">
        <v>0</v>
      </c>
      <c r="J212" s="17">
        <v>9343.3700000000008</v>
      </c>
      <c r="K212" s="17">
        <f>+G212+H212+J212</f>
        <v>10646.525000000001</v>
      </c>
      <c r="L212" s="18">
        <v>11403.47</v>
      </c>
    </row>
    <row r="213" spans="1:12" ht="15.75" x14ac:dyDescent="0.25">
      <c r="A213" s="36" t="s">
        <v>249</v>
      </c>
      <c r="B213" s="15" t="s">
        <v>250</v>
      </c>
      <c r="C213" s="15" t="s">
        <v>223</v>
      </c>
      <c r="D213" s="19" t="s">
        <v>31</v>
      </c>
      <c r="E213" s="19" t="s">
        <v>18</v>
      </c>
      <c r="F213" s="17">
        <v>30000</v>
      </c>
      <c r="G213" s="17">
        <f t="shared" si="40"/>
        <v>861</v>
      </c>
      <c r="H213" s="17">
        <f t="shared" si="41"/>
        <v>912</v>
      </c>
      <c r="I213" s="17">
        <v>0</v>
      </c>
      <c r="J213" s="17">
        <v>17536.16</v>
      </c>
      <c r="K213" s="17">
        <f>+G213+H213+I213+J213</f>
        <v>19309.16</v>
      </c>
      <c r="L213" s="18">
        <f>+F213-K213</f>
        <v>10690.84</v>
      </c>
    </row>
    <row r="214" spans="1:12" ht="15.75" x14ac:dyDescent="0.25">
      <c r="A214" s="36" t="s">
        <v>251</v>
      </c>
      <c r="B214" s="15" t="s">
        <v>252</v>
      </c>
      <c r="C214" s="15" t="s">
        <v>226</v>
      </c>
      <c r="D214" s="16" t="s">
        <v>35</v>
      </c>
      <c r="E214" s="19" t="s">
        <v>27</v>
      </c>
      <c r="F214" s="17">
        <v>22050</v>
      </c>
      <c r="G214" s="17">
        <f t="shared" si="40"/>
        <v>632.83500000000004</v>
      </c>
      <c r="H214" s="17">
        <f t="shared" si="41"/>
        <v>670.32</v>
      </c>
      <c r="I214" s="17">
        <v>0</v>
      </c>
      <c r="J214" s="17">
        <v>17230.79</v>
      </c>
      <c r="K214" s="17">
        <f>+G214+H214+I214+J214</f>
        <v>18533.945</v>
      </c>
      <c r="L214" s="18">
        <v>3516.05</v>
      </c>
    </row>
    <row r="215" spans="1:12" ht="15.75" x14ac:dyDescent="0.25">
      <c r="A215" s="36" t="s">
        <v>253</v>
      </c>
      <c r="B215" s="15" t="s">
        <v>254</v>
      </c>
      <c r="C215" s="15" t="s">
        <v>223</v>
      </c>
      <c r="D215" s="16" t="s">
        <v>35</v>
      </c>
      <c r="E215" s="19" t="s">
        <v>18</v>
      </c>
      <c r="F215" s="17">
        <v>22050</v>
      </c>
      <c r="G215" s="17">
        <f t="shared" si="40"/>
        <v>632.83500000000004</v>
      </c>
      <c r="H215" s="17">
        <f t="shared" si="41"/>
        <v>670.32</v>
      </c>
      <c r="I215" s="17">
        <v>0</v>
      </c>
      <c r="J215" s="17">
        <v>125</v>
      </c>
      <c r="K215" s="17">
        <f>+G215+H215+I215+J215</f>
        <v>1428.1550000000002</v>
      </c>
      <c r="L215" s="18">
        <v>20621.84</v>
      </c>
    </row>
    <row r="216" spans="1:12" ht="15.75" x14ac:dyDescent="0.25">
      <c r="A216" s="36" t="s">
        <v>255</v>
      </c>
      <c r="B216" s="15" t="s">
        <v>256</v>
      </c>
      <c r="C216" s="15" t="s">
        <v>230</v>
      </c>
      <c r="D216" s="16" t="s">
        <v>35</v>
      </c>
      <c r="E216" s="19" t="s">
        <v>27</v>
      </c>
      <c r="F216" s="17">
        <v>21500</v>
      </c>
      <c r="G216" s="17">
        <f t="shared" si="40"/>
        <v>617.04999999999995</v>
      </c>
      <c r="H216" s="17">
        <f t="shared" si="41"/>
        <v>653.6</v>
      </c>
      <c r="I216" s="17">
        <v>0</v>
      </c>
      <c r="J216" s="17">
        <v>225</v>
      </c>
      <c r="K216" s="17">
        <f>+G216+H216+I216+J216</f>
        <v>1495.65</v>
      </c>
      <c r="L216" s="18">
        <f>+F216-K216</f>
        <v>20004.349999999999</v>
      </c>
    </row>
    <row r="217" spans="1:12" ht="15.75" x14ac:dyDescent="0.25">
      <c r="A217" s="36" t="s">
        <v>108</v>
      </c>
      <c r="B217" s="15" t="s">
        <v>392</v>
      </c>
      <c r="C217" s="15" t="s">
        <v>230</v>
      </c>
      <c r="D217" s="16" t="s">
        <v>35</v>
      </c>
      <c r="E217" s="19" t="s">
        <v>27</v>
      </c>
      <c r="F217" s="17">
        <v>22050</v>
      </c>
      <c r="G217" s="17">
        <f t="shared" si="40"/>
        <v>632.83500000000004</v>
      </c>
      <c r="H217" s="17">
        <f t="shared" si="41"/>
        <v>670.32</v>
      </c>
      <c r="I217" s="17">
        <v>0</v>
      </c>
      <c r="J217" s="17">
        <v>25</v>
      </c>
      <c r="K217" s="17">
        <f>+G217+H217+I217+J217</f>
        <v>1328.1550000000002</v>
      </c>
      <c r="L217" s="18">
        <v>20721.84</v>
      </c>
    </row>
    <row r="218" spans="1:12" ht="16.5" thickBot="1" x14ac:dyDescent="0.3">
      <c r="A218" s="99" t="s">
        <v>52</v>
      </c>
      <c r="B218" s="100" t="s">
        <v>53</v>
      </c>
      <c r="C218" s="15" t="s">
        <v>230</v>
      </c>
      <c r="D218" s="111" t="s">
        <v>35</v>
      </c>
      <c r="E218" s="101" t="s">
        <v>27</v>
      </c>
      <c r="F218" s="102">
        <v>30000</v>
      </c>
      <c r="G218" s="102">
        <f t="shared" si="40"/>
        <v>861</v>
      </c>
      <c r="H218" s="102">
        <f t="shared" si="41"/>
        <v>912</v>
      </c>
      <c r="I218" s="102">
        <v>0</v>
      </c>
      <c r="J218" s="102">
        <v>125</v>
      </c>
      <c r="K218" s="102">
        <f>+G218+H218+J218</f>
        <v>1898</v>
      </c>
      <c r="L218" s="103">
        <f>+F218-K218</f>
        <v>28102</v>
      </c>
    </row>
    <row r="219" spans="1:12" ht="16.5" thickBot="1" x14ac:dyDescent="0.3">
      <c r="A219" s="88"/>
      <c r="B219" s="89"/>
      <c r="C219" s="90">
        <f>+COUNTA(C210:C218)</f>
        <v>9</v>
      </c>
      <c r="D219" s="91"/>
      <c r="E219" s="91"/>
      <c r="F219" s="92">
        <f>SUM(F210:F218)</f>
        <v>274700</v>
      </c>
      <c r="G219" s="92">
        <v>7883.91</v>
      </c>
      <c r="H219" s="92">
        <f>SUM(H210:H218)</f>
        <v>8350.8799999999992</v>
      </c>
      <c r="I219" s="92">
        <f>SUM(I210:I218)</f>
        <v>6309.38</v>
      </c>
      <c r="J219" s="92">
        <f>SUM(J210:J218)</f>
        <v>62667.35</v>
      </c>
      <c r="K219" s="92">
        <f>SUM(K210:K218)</f>
        <v>85211.5</v>
      </c>
      <c r="L219" s="93">
        <f>SUM(L210:L218)</f>
        <v>189488.47999999998</v>
      </c>
    </row>
    <row r="220" spans="1:12" ht="16.5" thickBot="1" x14ac:dyDescent="0.3">
      <c r="A220" s="42"/>
      <c r="B220" s="43"/>
      <c r="C220" s="43"/>
      <c r="D220" s="44"/>
      <c r="E220" s="44"/>
      <c r="F220" s="43"/>
      <c r="G220" s="43"/>
      <c r="H220" s="43"/>
      <c r="I220" s="43"/>
      <c r="J220" s="43"/>
      <c r="K220" s="43"/>
      <c r="L220" s="43"/>
    </row>
    <row r="221" spans="1:12" ht="16.5" thickBot="1" x14ac:dyDescent="0.3">
      <c r="A221" s="56"/>
      <c r="B221" s="56" t="s">
        <v>257</v>
      </c>
      <c r="C221" s="57"/>
      <c r="D221" s="58"/>
      <c r="E221" s="58"/>
      <c r="F221" s="57"/>
      <c r="G221" s="57"/>
      <c r="H221" s="57"/>
      <c r="I221" s="57"/>
      <c r="J221" s="57"/>
      <c r="K221" s="57"/>
      <c r="L221" s="59"/>
    </row>
    <row r="222" spans="1:12" ht="15.75" x14ac:dyDescent="0.25">
      <c r="A222" s="94" t="s">
        <v>258</v>
      </c>
      <c r="B222" s="95" t="s">
        <v>259</v>
      </c>
      <c r="C222" s="95" t="s">
        <v>55</v>
      </c>
      <c r="D222" s="96" t="s">
        <v>31</v>
      </c>
      <c r="E222" s="125" t="s">
        <v>27</v>
      </c>
      <c r="F222" s="96">
        <v>50000</v>
      </c>
      <c r="G222" s="97">
        <f>+F222*2.87%</f>
        <v>1435</v>
      </c>
      <c r="H222" s="97">
        <f>+F222*3.04%</f>
        <v>1520</v>
      </c>
      <c r="I222" s="97">
        <v>1854</v>
      </c>
      <c r="J222" s="97">
        <v>1891</v>
      </c>
      <c r="K222" s="97">
        <f>+G222+H222+I222+J222</f>
        <v>6700</v>
      </c>
      <c r="L222" s="98">
        <f>+F222-K222</f>
        <v>43300</v>
      </c>
    </row>
    <row r="223" spans="1:12" ht="15.75" x14ac:dyDescent="0.25">
      <c r="A223" s="36" t="s">
        <v>260</v>
      </c>
      <c r="B223" s="15" t="s">
        <v>261</v>
      </c>
      <c r="C223" s="15" t="s">
        <v>262</v>
      </c>
      <c r="D223" s="19" t="s">
        <v>22</v>
      </c>
      <c r="E223" s="37" t="s">
        <v>18</v>
      </c>
      <c r="F223" s="19">
        <v>31500</v>
      </c>
      <c r="G223" s="17">
        <f>+F223*2.87%</f>
        <v>904.05</v>
      </c>
      <c r="H223" s="17">
        <f>+F223*3.04%</f>
        <v>957.6</v>
      </c>
      <c r="I223" s="17">
        <v>0</v>
      </c>
      <c r="J223" s="17">
        <v>225</v>
      </c>
      <c r="K223" s="17">
        <f>+G223+H223+I223+J223</f>
        <v>2086.65</v>
      </c>
      <c r="L223" s="18">
        <f>+F223-K223</f>
        <v>29413.35</v>
      </c>
    </row>
    <row r="224" spans="1:12" ht="15.75" x14ac:dyDescent="0.25">
      <c r="A224" s="36" t="s">
        <v>263</v>
      </c>
      <c r="B224" s="15" t="s">
        <v>264</v>
      </c>
      <c r="C224" s="15" t="s">
        <v>358</v>
      </c>
      <c r="D224" s="19" t="s">
        <v>22</v>
      </c>
      <c r="E224" s="37" t="s">
        <v>27</v>
      </c>
      <c r="F224" s="19">
        <v>35000</v>
      </c>
      <c r="G224" s="17">
        <f>+F224*2.87%</f>
        <v>1004.5</v>
      </c>
      <c r="H224" s="17">
        <f>+F224*3.04%</f>
        <v>1064</v>
      </c>
      <c r="I224" s="17">
        <v>0</v>
      </c>
      <c r="J224" s="17">
        <v>2244.7800000000002</v>
      </c>
      <c r="K224" s="17">
        <f>+G224+H224+I224+J224</f>
        <v>4313.2800000000007</v>
      </c>
      <c r="L224" s="18">
        <f>+F224-K224</f>
        <v>30686.720000000001</v>
      </c>
    </row>
    <row r="225" spans="1:12" ht="15.75" x14ac:dyDescent="0.25">
      <c r="A225" s="36" t="s">
        <v>265</v>
      </c>
      <c r="B225" s="15" t="s">
        <v>266</v>
      </c>
      <c r="C225" s="15" t="s">
        <v>242</v>
      </c>
      <c r="D225" s="16" t="s">
        <v>35</v>
      </c>
      <c r="E225" s="37" t="s">
        <v>18</v>
      </c>
      <c r="F225" s="19">
        <v>21450</v>
      </c>
      <c r="G225" s="17">
        <f>+F225*2.87%</f>
        <v>615.61500000000001</v>
      </c>
      <c r="H225" s="17">
        <f>+F225*3.04%</f>
        <v>652.08000000000004</v>
      </c>
      <c r="I225" s="17">
        <v>0</v>
      </c>
      <c r="J225" s="17">
        <v>8830.02</v>
      </c>
      <c r="K225" s="17">
        <f>+G225+H225+I225+J225</f>
        <v>10097.715</v>
      </c>
      <c r="L225" s="18">
        <v>11352.28</v>
      </c>
    </row>
    <row r="226" spans="1:12" ht="16.5" thickBot="1" x14ac:dyDescent="0.3">
      <c r="A226" s="166" t="s">
        <v>395</v>
      </c>
      <c r="B226" s="170" t="s">
        <v>396</v>
      </c>
      <c r="C226" s="15" t="s">
        <v>242</v>
      </c>
      <c r="D226" s="16" t="s">
        <v>35</v>
      </c>
      <c r="E226" s="171" t="s">
        <v>18</v>
      </c>
      <c r="F226" s="167">
        <v>21450</v>
      </c>
      <c r="G226" s="168">
        <f>+F226*2.87%</f>
        <v>615.61500000000001</v>
      </c>
      <c r="H226" s="168">
        <f>+F226*3.04%</f>
        <v>652.08000000000004</v>
      </c>
      <c r="I226" s="168">
        <v>0</v>
      </c>
      <c r="J226" s="168">
        <v>25</v>
      </c>
      <c r="K226" s="168">
        <f>+G226+H226+I226+J226</f>
        <v>1292.6950000000002</v>
      </c>
      <c r="L226" s="169">
        <v>20157.3</v>
      </c>
    </row>
    <row r="227" spans="1:12" ht="16.5" thickBot="1" x14ac:dyDescent="0.3">
      <c r="A227" s="40"/>
      <c r="B227" s="29"/>
      <c r="C227" s="27">
        <f>+COUNTA(C222:C226)</f>
        <v>5</v>
      </c>
      <c r="D227" s="41"/>
      <c r="E227" s="41"/>
      <c r="F227" s="30">
        <f>SUM(F222:F226)</f>
        <v>159400</v>
      </c>
      <c r="G227" s="30">
        <v>4574.79</v>
      </c>
      <c r="H227" s="30">
        <f>SUM(H222:H226)</f>
        <v>4845.76</v>
      </c>
      <c r="I227" s="30">
        <f>SUM(I222:I226)</f>
        <v>1854</v>
      </c>
      <c r="J227" s="30">
        <f>SUM(J222:J226)</f>
        <v>13215.800000000001</v>
      </c>
      <c r="K227" s="30">
        <f>SUM(K222:K226)</f>
        <v>24490.34</v>
      </c>
      <c r="L227" s="30">
        <f>SUM(L222:L226)</f>
        <v>134909.65</v>
      </c>
    </row>
    <row r="228" spans="1:12" ht="16.5" thickBot="1" x14ac:dyDescent="0.3">
      <c r="A228" s="69"/>
      <c r="B228" s="70"/>
      <c r="C228" s="70"/>
      <c r="D228" s="71"/>
      <c r="E228" s="71"/>
      <c r="F228" s="70"/>
      <c r="G228" s="173"/>
      <c r="H228" s="70"/>
      <c r="I228" s="70"/>
      <c r="J228" s="70"/>
      <c r="K228" s="70"/>
      <c r="L228" s="70"/>
    </row>
    <row r="229" spans="1:12" ht="16.5" thickBot="1" x14ac:dyDescent="0.3">
      <c r="A229" s="56"/>
      <c r="B229" s="56" t="s">
        <v>267</v>
      </c>
      <c r="C229" s="57"/>
      <c r="D229" s="58"/>
      <c r="E229" s="58"/>
      <c r="F229" s="57"/>
      <c r="G229" s="57"/>
      <c r="H229" s="57"/>
      <c r="I229" s="57"/>
      <c r="J229" s="57"/>
      <c r="K229" s="57"/>
      <c r="L229" s="59"/>
    </row>
    <row r="230" spans="1:12" ht="15.75" x14ac:dyDescent="0.25">
      <c r="A230" s="94" t="s">
        <v>268</v>
      </c>
      <c r="B230" s="95" t="s">
        <v>269</v>
      </c>
      <c r="C230" s="95" t="s">
        <v>55</v>
      </c>
      <c r="D230" s="96" t="s">
        <v>31</v>
      </c>
      <c r="E230" s="125" t="s">
        <v>27</v>
      </c>
      <c r="F230" s="96">
        <v>75000</v>
      </c>
      <c r="G230" s="97">
        <f t="shared" ref="G230:G236" si="42">+F230*2.87%</f>
        <v>2152.5</v>
      </c>
      <c r="H230" s="97">
        <f t="shared" ref="H230:H236" si="43">+F230*3.04%</f>
        <v>2280</v>
      </c>
      <c r="I230" s="97">
        <v>6309.38</v>
      </c>
      <c r="J230" s="97">
        <v>11341</v>
      </c>
      <c r="K230" s="97">
        <f t="shared" ref="K230:K236" si="44">+G230+H230+I230+J230</f>
        <v>22082.880000000001</v>
      </c>
      <c r="L230" s="98">
        <f t="shared" ref="L230:L236" si="45">+F230-K230</f>
        <v>52917.119999999995</v>
      </c>
    </row>
    <row r="231" spans="1:12" ht="15.75" x14ac:dyDescent="0.25">
      <c r="A231" s="36" t="s">
        <v>270</v>
      </c>
      <c r="B231" s="15" t="s">
        <v>271</v>
      </c>
      <c r="C231" s="15" t="s">
        <v>272</v>
      </c>
      <c r="D231" s="19" t="s">
        <v>47</v>
      </c>
      <c r="E231" s="37" t="s">
        <v>27</v>
      </c>
      <c r="F231" s="19">
        <v>50000</v>
      </c>
      <c r="G231" s="17">
        <f t="shared" si="42"/>
        <v>1435</v>
      </c>
      <c r="H231" s="17">
        <f t="shared" si="43"/>
        <v>1520</v>
      </c>
      <c r="I231" s="17">
        <v>1854</v>
      </c>
      <c r="J231" s="17">
        <v>25</v>
      </c>
      <c r="K231" s="17">
        <f t="shared" si="44"/>
        <v>4834</v>
      </c>
      <c r="L231" s="18">
        <f t="shared" si="45"/>
        <v>45166</v>
      </c>
    </row>
    <row r="232" spans="1:12" ht="15.75" x14ac:dyDescent="0.25">
      <c r="A232" s="36" t="s">
        <v>273</v>
      </c>
      <c r="B232" s="15" t="s">
        <v>274</v>
      </c>
      <c r="C232" s="15" t="s">
        <v>355</v>
      </c>
      <c r="D232" s="19" t="s">
        <v>47</v>
      </c>
      <c r="E232" s="37" t="s">
        <v>27</v>
      </c>
      <c r="F232" s="19">
        <v>31500</v>
      </c>
      <c r="G232" s="17">
        <f t="shared" si="42"/>
        <v>904.05</v>
      </c>
      <c r="H232" s="17">
        <f t="shared" si="43"/>
        <v>957.6</v>
      </c>
      <c r="I232" s="17">
        <v>0</v>
      </c>
      <c r="J232" s="17">
        <v>6505.07</v>
      </c>
      <c r="K232" s="17">
        <f t="shared" si="44"/>
        <v>8366.7199999999993</v>
      </c>
      <c r="L232" s="18">
        <f t="shared" si="45"/>
        <v>23133.279999999999</v>
      </c>
    </row>
    <row r="233" spans="1:12" ht="15.75" x14ac:dyDescent="0.25">
      <c r="A233" s="36" t="s">
        <v>275</v>
      </c>
      <c r="B233" s="15" t="s">
        <v>276</v>
      </c>
      <c r="C233" s="15" t="s">
        <v>355</v>
      </c>
      <c r="D233" s="19" t="s">
        <v>47</v>
      </c>
      <c r="E233" s="37" t="s">
        <v>27</v>
      </c>
      <c r="F233" s="19">
        <v>31500</v>
      </c>
      <c r="G233" s="17">
        <f t="shared" si="42"/>
        <v>904.05</v>
      </c>
      <c r="H233" s="17">
        <f t="shared" si="43"/>
        <v>957.6</v>
      </c>
      <c r="I233" s="17">
        <v>0</v>
      </c>
      <c r="J233" s="17">
        <v>14571.16</v>
      </c>
      <c r="K233" s="17">
        <f t="shared" si="44"/>
        <v>16432.810000000001</v>
      </c>
      <c r="L233" s="18">
        <f t="shared" si="45"/>
        <v>15067.189999999999</v>
      </c>
    </row>
    <row r="234" spans="1:12" ht="15.75" x14ac:dyDescent="0.25">
      <c r="A234" s="36" t="s">
        <v>277</v>
      </c>
      <c r="B234" s="15" t="s">
        <v>278</v>
      </c>
      <c r="C234" s="15" t="s">
        <v>355</v>
      </c>
      <c r="D234" s="19" t="s">
        <v>47</v>
      </c>
      <c r="E234" s="37" t="s">
        <v>27</v>
      </c>
      <c r="F234" s="19">
        <v>31500</v>
      </c>
      <c r="G234" s="17">
        <f t="shared" si="42"/>
        <v>904.05</v>
      </c>
      <c r="H234" s="17">
        <f t="shared" si="43"/>
        <v>957.6</v>
      </c>
      <c r="I234" s="17">
        <v>0</v>
      </c>
      <c r="J234" s="17">
        <v>325</v>
      </c>
      <c r="K234" s="17">
        <f t="shared" si="44"/>
        <v>2186.65</v>
      </c>
      <c r="L234" s="18">
        <f t="shared" si="45"/>
        <v>29313.35</v>
      </c>
    </row>
    <row r="235" spans="1:12" ht="15.75" x14ac:dyDescent="0.25">
      <c r="A235" s="36" t="s">
        <v>279</v>
      </c>
      <c r="B235" s="15" t="s">
        <v>280</v>
      </c>
      <c r="C235" s="15" t="s">
        <v>355</v>
      </c>
      <c r="D235" s="19" t="s">
        <v>47</v>
      </c>
      <c r="E235" s="37" t="s">
        <v>27</v>
      </c>
      <c r="F235" s="19">
        <v>31500</v>
      </c>
      <c r="G235" s="17">
        <f t="shared" si="42"/>
        <v>904.05</v>
      </c>
      <c r="H235" s="17">
        <f t="shared" si="43"/>
        <v>957.6</v>
      </c>
      <c r="I235" s="17">
        <v>0</v>
      </c>
      <c r="J235" s="17">
        <v>1391</v>
      </c>
      <c r="K235" s="17">
        <f t="shared" si="44"/>
        <v>3252.65</v>
      </c>
      <c r="L235" s="18">
        <f t="shared" si="45"/>
        <v>28247.35</v>
      </c>
    </row>
    <row r="236" spans="1:12" ht="16.5" thickBot="1" x14ac:dyDescent="0.3">
      <c r="A236" s="155">
        <v>761</v>
      </c>
      <c r="B236" s="100" t="s">
        <v>283</v>
      </c>
      <c r="C236" s="156" t="s">
        <v>359</v>
      </c>
      <c r="D236" s="111" t="s">
        <v>35</v>
      </c>
      <c r="E236" s="111" t="s">
        <v>27</v>
      </c>
      <c r="F236" s="101">
        <v>30000</v>
      </c>
      <c r="G236" s="101">
        <f t="shared" si="42"/>
        <v>861</v>
      </c>
      <c r="H236" s="101">
        <f t="shared" si="43"/>
        <v>912</v>
      </c>
      <c r="I236" s="101"/>
      <c r="J236" s="101">
        <v>6050.78</v>
      </c>
      <c r="K236" s="101">
        <f t="shared" si="44"/>
        <v>7823.78</v>
      </c>
      <c r="L236" s="157">
        <f t="shared" si="45"/>
        <v>22176.22</v>
      </c>
    </row>
    <row r="237" spans="1:12" ht="16.5" thickBot="1" x14ac:dyDescent="0.3">
      <c r="A237" s="40"/>
      <c r="B237" s="29"/>
      <c r="C237" s="27">
        <f>+COUNTA(C230:C236)</f>
        <v>7</v>
      </c>
      <c r="D237" s="41"/>
      <c r="E237" s="41"/>
      <c r="F237" s="30">
        <f t="shared" ref="F237:K237" si="46">SUM(F230:F236)</f>
        <v>281000</v>
      </c>
      <c r="G237" s="30">
        <f t="shared" si="46"/>
        <v>8064.7000000000007</v>
      </c>
      <c r="H237" s="30">
        <f t="shared" si="46"/>
        <v>8542.4000000000015</v>
      </c>
      <c r="I237" s="30">
        <f t="shared" si="46"/>
        <v>8163.38</v>
      </c>
      <c r="J237" s="30">
        <f t="shared" si="46"/>
        <v>40209.009999999995</v>
      </c>
      <c r="K237" s="30">
        <f t="shared" si="46"/>
        <v>64979.490000000005</v>
      </c>
      <c r="L237" s="31">
        <f>SUM(L230:L236)</f>
        <v>216020.51</v>
      </c>
    </row>
    <row r="238" spans="1:12" ht="16.5" thickBot="1" x14ac:dyDescent="0.3">
      <c r="A238" s="32"/>
      <c r="B238" s="33"/>
      <c r="C238" s="48"/>
      <c r="D238" s="49"/>
      <c r="E238" s="49"/>
      <c r="F238" s="35"/>
      <c r="G238" s="35"/>
      <c r="H238" s="35"/>
      <c r="I238" s="35"/>
      <c r="J238" s="35"/>
      <c r="K238" s="35"/>
      <c r="L238" s="35"/>
    </row>
    <row r="239" spans="1:12" ht="16.5" thickBot="1" x14ac:dyDescent="0.3">
      <c r="A239" s="56"/>
      <c r="B239" s="56" t="s">
        <v>284</v>
      </c>
      <c r="C239" s="57"/>
      <c r="D239" s="58"/>
      <c r="E239" s="58"/>
      <c r="F239" s="57"/>
      <c r="G239" s="57"/>
      <c r="H239" s="57"/>
      <c r="I239" s="57"/>
      <c r="J239" s="57"/>
      <c r="K239" s="57"/>
      <c r="L239" s="59"/>
    </row>
    <row r="240" spans="1:12" ht="15.75" x14ac:dyDescent="0.25">
      <c r="A240" s="94" t="s">
        <v>285</v>
      </c>
      <c r="B240" s="158" t="s">
        <v>286</v>
      </c>
      <c r="C240" s="158" t="s">
        <v>55</v>
      </c>
      <c r="D240" s="104" t="s">
        <v>47</v>
      </c>
      <c r="E240" s="104" t="s">
        <v>27</v>
      </c>
      <c r="F240" s="159">
        <v>45000</v>
      </c>
      <c r="G240" s="97">
        <f>+F240*2.87%</f>
        <v>1291.5</v>
      </c>
      <c r="H240" s="97">
        <f>+F240*3.04%</f>
        <v>1368</v>
      </c>
      <c r="I240" s="97">
        <v>1148.33</v>
      </c>
      <c r="J240" s="97">
        <v>20013.400000000001</v>
      </c>
      <c r="K240" s="97">
        <f>+G240+H240+I240+J240</f>
        <v>23821.230000000003</v>
      </c>
      <c r="L240" s="98">
        <f>+F240-K240</f>
        <v>21178.769999999997</v>
      </c>
    </row>
    <row r="241" spans="1:12" ht="15.75" x14ac:dyDescent="0.25">
      <c r="A241" s="36" t="s">
        <v>287</v>
      </c>
      <c r="B241" s="54" t="s">
        <v>288</v>
      </c>
      <c r="C241" s="54" t="s">
        <v>359</v>
      </c>
      <c r="D241" s="16" t="s">
        <v>35</v>
      </c>
      <c r="E241" s="16" t="s">
        <v>27</v>
      </c>
      <c r="F241" s="55">
        <v>22050</v>
      </c>
      <c r="G241" s="17">
        <f>+F241*2.87%</f>
        <v>632.83500000000004</v>
      </c>
      <c r="H241" s="17">
        <f>+F241*3.04%</f>
        <v>670.32</v>
      </c>
      <c r="I241" s="17">
        <v>0</v>
      </c>
      <c r="J241" s="17">
        <v>7667.57</v>
      </c>
      <c r="K241" s="17">
        <f>+G241+H241+I241+J241</f>
        <v>8970.7250000000004</v>
      </c>
      <c r="L241" s="18">
        <v>13079.27</v>
      </c>
    </row>
    <row r="242" spans="1:12" ht="15.75" x14ac:dyDescent="0.25">
      <c r="A242" s="36" t="s">
        <v>289</v>
      </c>
      <c r="B242" s="15" t="s">
        <v>290</v>
      </c>
      <c r="C242" s="54" t="s">
        <v>359</v>
      </c>
      <c r="D242" s="19" t="s">
        <v>35</v>
      </c>
      <c r="E242" s="19" t="s">
        <v>27</v>
      </c>
      <c r="F242" s="17">
        <v>21450</v>
      </c>
      <c r="G242" s="17">
        <f>+F242*2.87%</f>
        <v>615.61500000000001</v>
      </c>
      <c r="H242" s="17">
        <f>+F242*3.04%</f>
        <v>652.08000000000004</v>
      </c>
      <c r="I242" s="17">
        <v>0</v>
      </c>
      <c r="J242" s="17">
        <v>10694.68</v>
      </c>
      <c r="K242" s="17">
        <f>+G242+H242+I242+J242</f>
        <v>11962.375</v>
      </c>
      <c r="L242" s="18">
        <v>9487.6200000000008</v>
      </c>
    </row>
    <row r="243" spans="1:12" ht="16.5" thickBot="1" x14ac:dyDescent="0.3">
      <c r="A243" s="36" t="s">
        <v>291</v>
      </c>
      <c r="B243" s="15" t="s">
        <v>292</v>
      </c>
      <c r="C243" s="54" t="s">
        <v>359</v>
      </c>
      <c r="D243" s="16" t="s">
        <v>35</v>
      </c>
      <c r="E243" s="19" t="s">
        <v>27</v>
      </c>
      <c r="F243" s="17">
        <v>21450</v>
      </c>
      <c r="G243" s="17">
        <f>+F243*2.87%</f>
        <v>615.61500000000001</v>
      </c>
      <c r="H243" s="17">
        <f>+F243*3.04%</f>
        <v>652.08000000000004</v>
      </c>
      <c r="I243" s="17">
        <v>0</v>
      </c>
      <c r="J243" s="17">
        <v>9919.3700000000008</v>
      </c>
      <c r="K243" s="17">
        <f>+G243+H243+I243+J243</f>
        <v>11187.065000000001</v>
      </c>
      <c r="L243" s="18">
        <v>10262.93</v>
      </c>
    </row>
    <row r="244" spans="1:12" ht="16.5" thickBot="1" x14ac:dyDescent="0.3">
      <c r="A244" s="40"/>
      <c r="B244" s="29"/>
      <c r="C244" s="27">
        <f>+COUNTA(C240:C243)</f>
        <v>4</v>
      </c>
      <c r="D244" s="41"/>
      <c r="E244" s="41"/>
      <c r="F244" s="30">
        <f>SUM(F240:F243)</f>
        <v>109950</v>
      </c>
      <c r="G244" s="30">
        <f>SUM(G240:G243)</f>
        <v>3155.5649999999996</v>
      </c>
      <c r="H244" s="30">
        <f>SUM(H240:H243)</f>
        <v>3342.48</v>
      </c>
      <c r="I244" s="30">
        <f>SUM(I240:I243)</f>
        <v>1148.33</v>
      </c>
      <c r="J244" s="30">
        <f>SUM(J240:J243)</f>
        <v>48295.020000000004</v>
      </c>
      <c r="K244" s="30">
        <v>52121.599999999999</v>
      </c>
      <c r="L244" s="30">
        <f>SUM(L240:L243)</f>
        <v>54008.59</v>
      </c>
    </row>
    <row r="245" spans="1:12" ht="15.75" x14ac:dyDescent="0.25">
      <c r="A245" s="42"/>
      <c r="B245" s="43"/>
      <c r="C245" s="43"/>
      <c r="D245" s="44"/>
      <c r="E245" s="44"/>
      <c r="F245" s="43"/>
      <c r="G245" s="43"/>
      <c r="H245" s="43"/>
      <c r="I245" s="43"/>
      <c r="J245" s="43"/>
      <c r="K245" s="43"/>
      <c r="L245" s="43"/>
    </row>
    <row r="246" spans="1:12" ht="15.75" x14ac:dyDescent="0.25">
      <c r="A246" s="42"/>
      <c r="B246" s="43"/>
      <c r="C246" s="43"/>
      <c r="D246" s="44"/>
      <c r="E246" s="44"/>
      <c r="F246" s="43"/>
      <c r="G246" s="43"/>
      <c r="H246" s="43"/>
      <c r="I246" s="43"/>
      <c r="J246" s="43"/>
      <c r="K246" s="43"/>
      <c r="L246" s="43"/>
    </row>
    <row r="247" spans="1:12" ht="15.75" x14ac:dyDescent="0.25">
      <c r="A247" s="42"/>
      <c r="B247" s="43"/>
      <c r="C247" s="43"/>
      <c r="D247" s="44"/>
      <c r="E247" s="44"/>
      <c r="F247" s="43"/>
      <c r="G247" s="43"/>
      <c r="H247" s="43"/>
      <c r="I247" s="43"/>
      <c r="J247" s="43"/>
      <c r="K247" s="43"/>
      <c r="L247" s="43"/>
    </row>
    <row r="248" spans="1:12" ht="15.75" x14ac:dyDescent="0.25">
      <c r="A248" s="42"/>
      <c r="B248" s="43"/>
      <c r="C248" s="43"/>
      <c r="D248" s="44"/>
      <c r="E248" s="44"/>
      <c r="F248" s="43"/>
      <c r="G248" s="43"/>
      <c r="H248" s="43"/>
      <c r="I248" s="43"/>
      <c r="J248" s="43"/>
      <c r="K248" s="43"/>
      <c r="L248" s="43"/>
    </row>
    <row r="249" spans="1:12" ht="15.75" x14ac:dyDescent="0.25">
      <c r="A249" s="42"/>
      <c r="B249" s="43"/>
      <c r="C249" s="43"/>
      <c r="D249" s="44"/>
      <c r="E249" s="44"/>
      <c r="F249" s="43"/>
      <c r="G249" s="43"/>
      <c r="H249" s="43"/>
      <c r="I249" s="43"/>
      <c r="J249" s="43"/>
      <c r="K249" s="43"/>
      <c r="L249" s="43"/>
    </row>
    <row r="250" spans="1:12" ht="16.5" thickBot="1" x14ac:dyDescent="0.3">
      <c r="A250" s="42"/>
      <c r="B250" s="43"/>
      <c r="C250" s="43"/>
      <c r="D250" s="44"/>
      <c r="E250" s="44"/>
      <c r="F250" s="43"/>
      <c r="G250" s="43"/>
      <c r="H250" s="43"/>
      <c r="I250" s="43"/>
      <c r="J250" s="43"/>
      <c r="K250" s="43"/>
      <c r="L250" s="43"/>
    </row>
    <row r="251" spans="1:12" ht="16.5" thickBot="1" x14ac:dyDescent="0.3">
      <c r="A251" s="56"/>
      <c r="B251" s="56" t="s">
        <v>293</v>
      </c>
      <c r="C251" s="57"/>
      <c r="D251" s="58"/>
      <c r="E251" s="58"/>
      <c r="F251" s="57"/>
      <c r="G251" s="57"/>
      <c r="H251" s="57"/>
      <c r="I251" s="57"/>
      <c r="J251" s="57"/>
      <c r="K251" s="57"/>
      <c r="L251" s="59"/>
    </row>
    <row r="252" spans="1:12" ht="15.75" x14ac:dyDescent="0.25">
      <c r="A252" s="132" t="s">
        <v>294</v>
      </c>
      <c r="B252" s="133" t="s">
        <v>295</v>
      </c>
      <c r="C252" s="95" t="s">
        <v>360</v>
      </c>
      <c r="D252" s="104" t="s">
        <v>35</v>
      </c>
      <c r="E252" s="96" t="s">
        <v>27</v>
      </c>
      <c r="F252" s="97">
        <v>22050</v>
      </c>
      <c r="G252" s="97">
        <f t="shared" ref="G252:G258" si="47">+F252*2.87%</f>
        <v>632.83500000000004</v>
      </c>
      <c r="H252" s="97">
        <f t="shared" ref="H252:H258" si="48">+F252*3.04%</f>
        <v>670.32</v>
      </c>
      <c r="I252" s="97">
        <v>0</v>
      </c>
      <c r="J252" s="97">
        <v>16619.310000000001</v>
      </c>
      <c r="K252" s="97">
        <v>17922.471000000001</v>
      </c>
      <c r="L252" s="98">
        <v>4127.53</v>
      </c>
    </row>
    <row r="253" spans="1:12" ht="15.75" x14ac:dyDescent="0.25">
      <c r="A253" s="160" t="s">
        <v>296</v>
      </c>
      <c r="B253" s="14" t="s">
        <v>297</v>
      </c>
      <c r="C253" s="15" t="s">
        <v>360</v>
      </c>
      <c r="D253" s="19" t="s">
        <v>31</v>
      </c>
      <c r="E253" s="19" t="s">
        <v>18</v>
      </c>
      <c r="F253" s="17">
        <v>30000</v>
      </c>
      <c r="G253" s="17">
        <f t="shared" si="47"/>
        <v>861</v>
      </c>
      <c r="H253" s="17">
        <f t="shared" si="48"/>
        <v>912</v>
      </c>
      <c r="I253" s="17">
        <v>0</v>
      </c>
      <c r="J253" s="17">
        <v>15223.85</v>
      </c>
      <c r="K253" s="17">
        <v>16996.849999999999</v>
      </c>
      <c r="L253" s="18">
        <f>+F253-K253</f>
        <v>13003.150000000001</v>
      </c>
    </row>
    <row r="254" spans="1:12" ht="15.75" x14ac:dyDescent="0.25">
      <c r="A254" s="160" t="s">
        <v>298</v>
      </c>
      <c r="B254" s="14" t="s">
        <v>299</v>
      </c>
      <c r="C254" s="15" t="s">
        <v>360</v>
      </c>
      <c r="D254" s="16" t="s">
        <v>35</v>
      </c>
      <c r="E254" s="19" t="s">
        <v>27</v>
      </c>
      <c r="F254" s="17">
        <v>22050</v>
      </c>
      <c r="G254" s="17">
        <f t="shared" si="47"/>
        <v>632.83500000000004</v>
      </c>
      <c r="H254" s="17">
        <f t="shared" si="48"/>
        <v>670.32</v>
      </c>
      <c r="I254" s="17">
        <v>0</v>
      </c>
      <c r="J254" s="17">
        <v>2716</v>
      </c>
      <c r="K254" s="17">
        <f>+G254+H254+J254</f>
        <v>4019.1550000000002</v>
      </c>
      <c r="L254" s="18">
        <v>18030.84</v>
      </c>
    </row>
    <row r="255" spans="1:12" ht="15.75" x14ac:dyDescent="0.25">
      <c r="A255" s="160" t="s">
        <v>300</v>
      </c>
      <c r="B255" s="14" t="s">
        <v>301</v>
      </c>
      <c r="C255" s="15" t="s">
        <v>360</v>
      </c>
      <c r="D255" s="16" t="s">
        <v>35</v>
      </c>
      <c r="E255" s="19" t="s">
        <v>27</v>
      </c>
      <c r="F255" s="17">
        <v>22050</v>
      </c>
      <c r="G255" s="17">
        <f t="shared" si="47"/>
        <v>632.83500000000004</v>
      </c>
      <c r="H255" s="17">
        <f t="shared" si="48"/>
        <v>670.32</v>
      </c>
      <c r="I255" s="17">
        <v>0</v>
      </c>
      <c r="J255" s="17">
        <v>7676.23</v>
      </c>
      <c r="K255" s="17">
        <v>8979.39</v>
      </c>
      <c r="L255" s="18">
        <v>13070.61</v>
      </c>
    </row>
    <row r="256" spans="1:12" ht="15.75" x14ac:dyDescent="0.25">
      <c r="A256" s="134" t="s">
        <v>302</v>
      </c>
      <c r="B256" s="14" t="s">
        <v>303</v>
      </c>
      <c r="C256" s="15" t="s">
        <v>360</v>
      </c>
      <c r="D256" s="16" t="s">
        <v>35</v>
      </c>
      <c r="E256" s="19" t="s">
        <v>27</v>
      </c>
      <c r="F256" s="17">
        <v>22050</v>
      </c>
      <c r="G256" s="17">
        <f t="shared" si="47"/>
        <v>632.83500000000004</v>
      </c>
      <c r="H256" s="17">
        <f t="shared" si="48"/>
        <v>670.32</v>
      </c>
      <c r="I256" s="17">
        <v>0</v>
      </c>
      <c r="J256" s="17">
        <v>16548.55</v>
      </c>
      <c r="K256" s="17">
        <v>17851.71</v>
      </c>
      <c r="L256" s="18">
        <v>4198.29</v>
      </c>
    </row>
    <row r="257" spans="1:12" ht="15.75" x14ac:dyDescent="0.25">
      <c r="A257" s="160" t="s">
        <v>304</v>
      </c>
      <c r="B257" s="14" t="s">
        <v>305</v>
      </c>
      <c r="C257" s="15" t="s">
        <v>360</v>
      </c>
      <c r="D257" s="16" t="s">
        <v>35</v>
      </c>
      <c r="E257" s="19" t="s">
        <v>27</v>
      </c>
      <c r="F257" s="17">
        <v>21450</v>
      </c>
      <c r="G257" s="17">
        <f t="shared" si="47"/>
        <v>615.61500000000001</v>
      </c>
      <c r="H257" s="17">
        <f t="shared" si="48"/>
        <v>652.08000000000004</v>
      </c>
      <c r="I257" s="17">
        <v>0</v>
      </c>
      <c r="J257" s="17">
        <v>7094.82</v>
      </c>
      <c r="K257" s="17">
        <v>8362.52</v>
      </c>
      <c r="L257" s="18">
        <v>13087.48</v>
      </c>
    </row>
    <row r="258" spans="1:12" ht="16.5" thickBot="1" x14ac:dyDescent="0.3">
      <c r="A258" s="161">
        <v>760</v>
      </c>
      <c r="B258" s="162" t="s">
        <v>306</v>
      </c>
      <c r="C258" s="100" t="s">
        <v>360</v>
      </c>
      <c r="D258" s="111" t="s">
        <v>35</v>
      </c>
      <c r="E258" s="145" t="s">
        <v>18</v>
      </c>
      <c r="F258" s="101">
        <v>21450</v>
      </c>
      <c r="G258" s="101">
        <f t="shared" si="47"/>
        <v>615.61500000000001</v>
      </c>
      <c r="H258" s="101">
        <f t="shared" si="48"/>
        <v>652.08000000000004</v>
      </c>
      <c r="I258" s="101"/>
      <c r="J258" s="101">
        <v>5677.45</v>
      </c>
      <c r="K258" s="101">
        <v>6945.15</v>
      </c>
      <c r="L258" s="18">
        <v>14504.85</v>
      </c>
    </row>
    <row r="259" spans="1:12" ht="16.5" thickBot="1" x14ac:dyDescent="0.3">
      <c r="A259" s="47"/>
      <c r="B259" s="26"/>
      <c r="C259" s="27">
        <f>+COUNTA(C252:C258)</f>
        <v>7</v>
      </c>
      <c r="D259" s="41"/>
      <c r="E259" s="41"/>
      <c r="F259" s="30">
        <f>SUM(F252:F258)</f>
        <v>161100</v>
      </c>
      <c r="G259" s="30">
        <v>4623.6000000000004</v>
      </c>
      <c r="H259" s="30">
        <f>SUM(H252:H258)</f>
        <v>4897.4400000000005</v>
      </c>
      <c r="I259" s="30">
        <f>SUM(I252:I256)</f>
        <v>0</v>
      </c>
      <c r="J259" s="30">
        <f>SUM(J252:J258)</f>
        <v>71556.210000000006</v>
      </c>
      <c r="K259" s="30">
        <f>SUM(K252:K258)</f>
        <v>81077.245999999999</v>
      </c>
      <c r="L259" s="31">
        <f>SUM(L252:L258)</f>
        <v>80022.750000000015</v>
      </c>
    </row>
    <row r="260" spans="1:12" ht="16.5" thickBot="1" x14ac:dyDescent="0.3">
      <c r="A260" s="42"/>
      <c r="B260" s="43"/>
      <c r="C260" s="43"/>
      <c r="D260" s="44"/>
      <c r="E260" s="44"/>
      <c r="F260" s="43"/>
      <c r="G260" s="43"/>
      <c r="H260" s="43"/>
      <c r="I260" s="43"/>
      <c r="J260" s="43"/>
      <c r="K260" s="43"/>
      <c r="L260" s="43"/>
    </row>
    <row r="261" spans="1:12" ht="16.5" thickBot="1" x14ac:dyDescent="0.3">
      <c r="A261" s="56"/>
      <c r="B261" s="56" t="s">
        <v>307</v>
      </c>
      <c r="C261" s="57"/>
      <c r="D261" s="58"/>
      <c r="E261" s="58"/>
      <c r="F261" s="57"/>
      <c r="G261" s="57"/>
      <c r="H261" s="57"/>
      <c r="I261" s="57"/>
      <c r="J261" s="57"/>
      <c r="K261" s="57"/>
      <c r="L261" s="59"/>
    </row>
    <row r="262" spans="1:12" ht="15.75" x14ac:dyDescent="0.25">
      <c r="A262" s="36" t="s">
        <v>308</v>
      </c>
      <c r="B262" s="15" t="s">
        <v>365</v>
      </c>
      <c r="C262" s="15" t="s">
        <v>51</v>
      </c>
      <c r="D262" s="16" t="s">
        <v>35</v>
      </c>
      <c r="E262" s="19" t="s">
        <v>27</v>
      </c>
      <c r="F262" s="17">
        <v>30000</v>
      </c>
      <c r="G262" s="17">
        <f>+F262*2.87%</f>
        <v>861</v>
      </c>
      <c r="H262" s="17">
        <f>+F262*3.04%</f>
        <v>912</v>
      </c>
      <c r="I262" s="17">
        <v>0</v>
      </c>
      <c r="J262" s="17">
        <v>19865.310000000001</v>
      </c>
      <c r="K262" s="17">
        <f>+G262+H262+I262+J262</f>
        <v>21638.31</v>
      </c>
      <c r="L262" s="18">
        <f>+F262-K262</f>
        <v>8361.6899999999987</v>
      </c>
    </row>
    <row r="263" spans="1:12" ht="15.75" x14ac:dyDescent="0.25">
      <c r="A263" s="72">
        <v>151</v>
      </c>
      <c r="B263" s="73" t="s">
        <v>309</v>
      </c>
      <c r="C263" s="66" t="s">
        <v>369</v>
      </c>
      <c r="D263" s="37" t="s">
        <v>22</v>
      </c>
      <c r="E263" s="37" t="s">
        <v>27</v>
      </c>
      <c r="F263" s="74">
        <v>31500</v>
      </c>
      <c r="G263" s="17">
        <f>+F263*2.87%</f>
        <v>904.05</v>
      </c>
      <c r="H263" s="17">
        <f>+F263*3.04%</f>
        <v>957.6</v>
      </c>
      <c r="I263" s="17">
        <v>0</v>
      </c>
      <c r="J263" s="17">
        <v>3153.78</v>
      </c>
      <c r="K263" s="17">
        <f>+G263+H263+I263+J263</f>
        <v>5015.43</v>
      </c>
      <c r="L263" s="18">
        <f>+F263-K263</f>
        <v>26484.57</v>
      </c>
    </row>
    <row r="264" spans="1:12" ht="15.75" x14ac:dyDescent="0.25">
      <c r="A264" s="36" t="s">
        <v>310</v>
      </c>
      <c r="B264" s="15" t="s">
        <v>311</v>
      </c>
      <c r="C264" s="15" t="s">
        <v>223</v>
      </c>
      <c r="D264" s="19" t="s">
        <v>31</v>
      </c>
      <c r="E264" s="19" t="s">
        <v>27</v>
      </c>
      <c r="F264" s="17">
        <v>22050</v>
      </c>
      <c r="G264" s="17">
        <f>+F264*2.87%</f>
        <v>632.83500000000004</v>
      </c>
      <c r="H264" s="17">
        <f>+F264*3.04%</f>
        <v>670.32</v>
      </c>
      <c r="I264" s="17">
        <v>0</v>
      </c>
      <c r="J264" s="17">
        <v>1622.84</v>
      </c>
      <c r="K264" s="17">
        <f>+G264+H264+I264+J264</f>
        <v>2925.9949999999999</v>
      </c>
      <c r="L264" s="18">
        <v>19124</v>
      </c>
    </row>
    <row r="265" spans="1:12" ht="15.75" x14ac:dyDescent="0.25">
      <c r="A265" s="38" t="s">
        <v>312</v>
      </c>
      <c r="B265" s="21" t="s">
        <v>313</v>
      </c>
      <c r="C265" s="21" t="s">
        <v>242</v>
      </c>
      <c r="D265" s="22" t="s">
        <v>31</v>
      </c>
      <c r="E265" s="22" t="s">
        <v>27</v>
      </c>
      <c r="F265" s="23">
        <v>22729.35</v>
      </c>
      <c r="G265" s="23">
        <f>+F265*2.87%</f>
        <v>652.33234499999992</v>
      </c>
      <c r="H265" s="23">
        <f>+F265*3.04%</f>
        <v>690.97223999999994</v>
      </c>
      <c r="I265" s="23">
        <v>0</v>
      </c>
      <c r="J265" s="23">
        <v>12640.93</v>
      </c>
      <c r="K265" s="23">
        <f>+G265+H265+I265+J265</f>
        <v>13984.234585</v>
      </c>
      <c r="L265" s="18">
        <f>+F265-K265</f>
        <v>8745.1154149999984</v>
      </c>
    </row>
    <row r="266" spans="1:12" ht="16.5" thickBot="1" x14ac:dyDescent="0.3">
      <c r="A266" s="99" t="s">
        <v>327</v>
      </c>
      <c r="B266" s="100" t="s">
        <v>328</v>
      </c>
      <c r="C266" s="100" t="s">
        <v>242</v>
      </c>
      <c r="D266" s="111" t="s">
        <v>35</v>
      </c>
      <c r="E266" s="101" t="s">
        <v>18</v>
      </c>
      <c r="F266" s="102">
        <v>21500</v>
      </c>
      <c r="G266" s="102">
        <f>+F266*2.87%</f>
        <v>617.04999999999995</v>
      </c>
      <c r="H266" s="102">
        <f>+F266*3.04%</f>
        <v>653.6</v>
      </c>
      <c r="I266" s="102">
        <v>0</v>
      </c>
      <c r="J266" s="102">
        <v>7653.5</v>
      </c>
      <c r="K266" s="102">
        <f>+G266+H266+I266+J266</f>
        <v>8924.15</v>
      </c>
      <c r="L266" s="18">
        <f>+F266-K266</f>
        <v>12575.85</v>
      </c>
    </row>
    <row r="267" spans="1:12" ht="16.5" thickBot="1" x14ac:dyDescent="0.3">
      <c r="A267" s="40"/>
      <c r="B267" s="29"/>
      <c r="C267" s="27">
        <f>+COUNTA(C262:C266)</f>
        <v>5</v>
      </c>
      <c r="D267" s="41"/>
      <c r="E267" s="41"/>
      <c r="F267" s="30">
        <f t="shared" ref="F267:L267" si="49">SUM(F262:F266)</f>
        <v>127779.35</v>
      </c>
      <c r="G267" s="30">
        <f t="shared" si="49"/>
        <v>3667.2673450000002</v>
      </c>
      <c r="H267" s="30">
        <f t="shared" si="49"/>
        <v>3884.49224</v>
      </c>
      <c r="I267" s="30">
        <f t="shared" si="49"/>
        <v>0</v>
      </c>
      <c r="J267" s="30">
        <f t="shared" si="49"/>
        <v>44936.36</v>
      </c>
      <c r="K267" s="30">
        <f t="shared" si="49"/>
        <v>52488.119585</v>
      </c>
      <c r="L267" s="31">
        <f t="shared" si="49"/>
        <v>75291.225414999994</v>
      </c>
    </row>
    <row r="268" spans="1:12" ht="16.5" thickBot="1" x14ac:dyDescent="0.3">
      <c r="A268" s="42"/>
      <c r="B268" s="43"/>
      <c r="C268" s="43"/>
      <c r="D268" s="44"/>
      <c r="E268" s="44"/>
      <c r="F268" s="43"/>
      <c r="G268" s="43"/>
      <c r="H268" s="43"/>
      <c r="I268" s="43"/>
      <c r="J268" s="43"/>
      <c r="K268" s="43"/>
      <c r="L268" s="43"/>
    </row>
    <row r="269" spans="1:12" ht="16.5" thickBot="1" x14ac:dyDescent="0.3">
      <c r="A269" s="56"/>
      <c r="B269" s="56" t="s">
        <v>314</v>
      </c>
      <c r="C269" s="57"/>
      <c r="D269" s="58"/>
      <c r="E269" s="58"/>
      <c r="F269" s="57"/>
      <c r="G269" s="57"/>
      <c r="H269" s="57"/>
      <c r="I269" s="57"/>
      <c r="J269" s="57"/>
      <c r="K269" s="57"/>
      <c r="L269" s="59"/>
    </row>
    <row r="270" spans="1:12" ht="15.75" x14ac:dyDescent="0.25">
      <c r="A270" s="94" t="s">
        <v>361</v>
      </c>
      <c r="B270" s="95" t="s">
        <v>362</v>
      </c>
      <c r="C270" s="95" t="s">
        <v>363</v>
      </c>
      <c r="D270" s="96" t="s">
        <v>47</v>
      </c>
      <c r="E270" s="96" t="s">
        <v>18</v>
      </c>
      <c r="F270" s="97">
        <v>55000</v>
      </c>
      <c r="G270" s="97">
        <f t="shared" ref="G270:G281" si="50">+F270*2.87%</f>
        <v>1578.5</v>
      </c>
      <c r="H270" s="97">
        <f t="shared" ref="H270:H281" si="51">+F270*3.04%</f>
        <v>1672</v>
      </c>
      <c r="I270" s="97">
        <v>2271.71</v>
      </c>
      <c r="J270" s="97">
        <v>2284.7800000000002</v>
      </c>
      <c r="K270" s="97">
        <f t="shared" ref="K270:K275" si="52">+G270+H270+I270+J270</f>
        <v>7806.99</v>
      </c>
      <c r="L270" s="98">
        <f>+F270-K270</f>
        <v>47193.01</v>
      </c>
    </row>
    <row r="271" spans="1:12" ht="15.75" x14ac:dyDescent="0.25">
      <c r="A271" s="36" t="s">
        <v>315</v>
      </c>
      <c r="B271" s="15" t="s">
        <v>316</v>
      </c>
      <c r="C271" s="15" t="s">
        <v>34</v>
      </c>
      <c r="D271" s="16" t="s">
        <v>35</v>
      </c>
      <c r="E271" s="19" t="s">
        <v>27</v>
      </c>
      <c r="F271" s="17">
        <v>19800</v>
      </c>
      <c r="G271" s="17">
        <f t="shared" si="50"/>
        <v>568.26</v>
      </c>
      <c r="H271" s="17">
        <f t="shared" si="51"/>
        <v>601.91999999999996</v>
      </c>
      <c r="I271" s="17">
        <v>0</v>
      </c>
      <c r="J271" s="17">
        <v>25</v>
      </c>
      <c r="K271" s="17">
        <f t="shared" si="52"/>
        <v>1195.1799999999998</v>
      </c>
      <c r="L271" s="18">
        <f>+F271-K271</f>
        <v>18604.82</v>
      </c>
    </row>
    <row r="272" spans="1:12" ht="15.75" x14ac:dyDescent="0.25">
      <c r="A272" s="36" t="s">
        <v>317</v>
      </c>
      <c r="B272" s="15" t="s">
        <v>318</v>
      </c>
      <c r="C272" s="15" t="s">
        <v>223</v>
      </c>
      <c r="D272" s="16" t="s">
        <v>35</v>
      </c>
      <c r="E272" s="19" t="s">
        <v>18</v>
      </c>
      <c r="F272" s="17">
        <v>22050</v>
      </c>
      <c r="G272" s="17">
        <f t="shared" si="50"/>
        <v>632.83500000000004</v>
      </c>
      <c r="H272" s="17">
        <f t="shared" si="51"/>
        <v>670.32</v>
      </c>
      <c r="I272" s="17">
        <v>0</v>
      </c>
      <c r="J272" s="17">
        <v>25</v>
      </c>
      <c r="K272" s="17">
        <f t="shared" si="52"/>
        <v>1328.1550000000002</v>
      </c>
      <c r="L272" s="18">
        <v>20721.84</v>
      </c>
    </row>
    <row r="273" spans="1:12" ht="15.75" x14ac:dyDescent="0.25">
      <c r="A273" s="36" t="s">
        <v>319</v>
      </c>
      <c r="B273" s="15" t="s">
        <v>320</v>
      </c>
      <c r="C273" s="15" t="s">
        <v>242</v>
      </c>
      <c r="D273" s="16" t="s">
        <v>35</v>
      </c>
      <c r="E273" s="19" t="s">
        <v>27</v>
      </c>
      <c r="F273" s="17">
        <v>21450</v>
      </c>
      <c r="G273" s="17">
        <f t="shared" si="50"/>
        <v>615.61500000000001</v>
      </c>
      <c r="H273" s="17">
        <f t="shared" si="51"/>
        <v>652.08000000000004</v>
      </c>
      <c r="I273" s="17">
        <v>0</v>
      </c>
      <c r="J273" s="17">
        <v>11240.6</v>
      </c>
      <c r="K273" s="17">
        <f t="shared" si="52"/>
        <v>12508.295</v>
      </c>
      <c r="L273" s="18">
        <v>8941.7000000000007</v>
      </c>
    </row>
    <row r="274" spans="1:12" ht="15.75" x14ac:dyDescent="0.25">
      <c r="A274" s="36" t="s">
        <v>321</v>
      </c>
      <c r="B274" s="15" t="s">
        <v>322</v>
      </c>
      <c r="C274" s="15" t="s">
        <v>242</v>
      </c>
      <c r="D274" s="16" t="s">
        <v>35</v>
      </c>
      <c r="E274" s="19" t="s">
        <v>27</v>
      </c>
      <c r="F274" s="17">
        <v>21450</v>
      </c>
      <c r="G274" s="17">
        <f t="shared" si="50"/>
        <v>615.61500000000001</v>
      </c>
      <c r="H274" s="17">
        <f t="shared" si="51"/>
        <v>652.08000000000004</v>
      </c>
      <c r="I274" s="17">
        <v>0</v>
      </c>
      <c r="J274" s="17">
        <v>991</v>
      </c>
      <c r="K274" s="17">
        <f t="shared" si="52"/>
        <v>2258.6950000000002</v>
      </c>
      <c r="L274" s="18">
        <v>19191.3</v>
      </c>
    </row>
    <row r="275" spans="1:12" ht="15.75" x14ac:dyDescent="0.25">
      <c r="A275" s="36" t="s">
        <v>323</v>
      </c>
      <c r="B275" s="15" t="s">
        <v>324</v>
      </c>
      <c r="C275" s="15" t="s">
        <v>242</v>
      </c>
      <c r="D275" s="16" t="s">
        <v>35</v>
      </c>
      <c r="E275" s="19" t="s">
        <v>27</v>
      </c>
      <c r="F275" s="17">
        <v>22050</v>
      </c>
      <c r="G275" s="17">
        <f t="shared" si="50"/>
        <v>632.83500000000004</v>
      </c>
      <c r="H275" s="17">
        <f t="shared" si="51"/>
        <v>670.32</v>
      </c>
      <c r="I275" s="17">
        <v>0</v>
      </c>
      <c r="J275" s="17">
        <v>225</v>
      </c>
      <c r="K275" s="17">
        <f t="shared" si="52"/>
        <v>1528.1550000000002</v>
      </c>
      <c r="L275" s="18">
        <v>20521.84</v>
      </c>
    </row>
    <row r="276" spans="1:12" ht="15.75" x14ac:dyDescent="0.25">
      <c r="A276" s="36" t="s">
        <v>325</v>
      </c>
      <c r="B276" s="15" t="s">
        <v>326</v>
      </c>
      <c r="C276" s="15" t="s">
        <v>242</v>
      </c>
      <c r="D276" s="16" t="s">
        <v>35</v>
      </c>
      <c r="E276" s="19" t="s">
        <v>27</v>
      </c>
      <c r="F276" s="17">
        <v>18130.2</v>
      </c>
      <c r="G276" s="17">
        <f t="shared" si="50"/>
        <v>520.33673999999996</v>
      </c>
      <c r="H276" s="17">
        <f t="shared" si="51"/>
        <v>551.15808000000004</v>
      </c>
      <c r="I276" s="17">
        <v>0</v>
      </c>
      <c r="J276" s="17">
        <v>25</v>
      </c>
      <c r="K276" s="17">
        <v>1096.5</v>
      </c>
      <c r="L276" s="18">
        <f t="shared" ref="L276:L281" si="53">+F276-K276</f>
        <v>17033.7</v>
      </c>
    </row>
    <row r="277" spans="1:12" ht="15.75" x14ac:dyDescent="0.25">
      <c r="A277" s="36" t="s">
        <v>329</v>
      </c>
      <c r="B277" s="15" t="s">
        <v>330</v>
      </c>
      <c r="C277" s="15" t="s">
        <v>242</v>
      </c>
      <c r="D277" s="16" t="s">
        <v>35</v>
      </c>
      <c r="E277" s="19" t="s">
        <v>27</v>
      </c>
      <c r="F277" s="17">
        <v>21500</v>
      </c>
      <c r="G277" s="17">
        <f t="shared" si="50"/>
        <v>617.04999999999995</v>
      </c>
      <c r="H277" s="17">
        <f t="shared" si="51"/>
        <v>653.6</v>
      </c>
      <c r="I277" s="17">
        <v>0</v>
      </c>
      <c r="J277" s="17">
        <v>25</v>
      </c>
      <c r="K277" s="17">
        <f>+G277+H277+I277+J277</f>
        <v>1295.6500000000001</v>
      </c>
      <c r="L277" s="18">
        <f t="shared" si="53"/>
        <v>20204.349999999999</v>
      </c>
    </row>
    <row r="278" spans="1:12" ht="15.75" x14ac:dyDescent="0.25">
      <c r="A278" s="36" t="s">
        <v>331</v>
      </c>
      <c r="B278" s="15" t="s">
        <v>332</v>
      </c>
      <c r="C278" s="15" t="s">
        <v>125</v>
      </c>
      <c r="D278" s="19" t="s">
        <v>31</v>
      </c>
      <c r="E278" s="19" t="s">
        <v>27</v>
      </c>
      <c r="F278" s="17">
        <v>15400</v>
      </c>
      <c r="G278" s="17">
        <f t="shared" si="50"/>
        <v>441.98</v>
      </c>
      <c r="H278" s="17">
        <f t="shared" si="51"/>
        <v>468.16</v>
      </c>
      <c r="I278" s="17">
        <v>0</v>
      </c>
      <c r="J278" s="17">
        <v>857</v>
      </c>
      <c r="K278" s="17">
        <f>+G278+H278+I278+J278</f>
        <v>1767.14</v>
      </c>
      <c r="L278" s="18">
        <f t="shared" si="53"/>
        <v>13632.86</v>
      </c>
    </row>
    <row r="279" spans="1:12" ht="15.75" x14ac:dyDescent="0.25">
      <c r="A279" s="38" t="s">
        <v>378</v>
      </c>
      <c r="B279" s="21" t="s">
        <v>379</v>
      </c>
      <c r="C279" s="21" t="s">
        <v>125</v>
      </c>
      <c r="D279" s="39" t="s">
        <v>35</v>
      </c>
      <c r="E279" s="22" t="s">
        <v>27</v>
      </c>
      <c r="F279" s="23">
        <v>15400</v>
      </c>
      <c r="G279" s="23">
        <f t="shared" si="50"/>
        <v>441.98</v>
      </c>
      <c r="H279" s="23">
        <f t="shared" si="51"/>
        <v>468.16</v>
      </c>
      <c r="I279" s="23">
        <v>0</v>
      </c>
      <c r="J279" s="23">
        <v>25</v>
      </c>
      <c r="K279" s="168">
        <f>+G279+H279+I279+J279</f>
        <v>935.1400000000001</v>
      </c>
      <c r="L279" s="24">
        <f t="shared" si="53"/>
        <v>14464.86</v>
      </c>
    </row>
    <row r="280" spans="1:12" ht="15.75" x14ac:dyDescent="0.25">
      <c r="A280" s="36" t="s">
        <v>334</v>
      </c>
      <c r="B280" s="15" t="s">
        <v>335</v>
      </c>
      <c r="C280" s="15" t="s">
        <v>333</v>
      </c>
      <c r="D280" s="16" t="s">
        <v>35</v>
      </c>
      <c r="E280" s="19" t="s">
        <v>18</v>
      </c>
      <c r="F280" s="17">
        <v>11000</v>
      </c>
      <c r="G280" s="17">
        <f t="shared" si="50"/>
        <v>315.7</v>
      </c>
      <c r="H280" s="17">
        <f t="shared" si="51"/>
        <v>334.4</v>
      </c>
      <c r="I280" s="17">
        <v>0</v>
      </c>
      <c r="J280" s="17">
        <v>25</v>
      </c>
      <c r="K280" s="17">
        <f>+G280+H280+I280+J280</f>
        <v>675.09999999999991</v>
      </c>
      <c r="L280" s="18">
        <f t="shared" si="53"/>
        <v>10324.9</v>
      </c>
    </row>
    <row r="281" spans="1:12" ht="16.5" thickBot="1" x14ac:dyDescent="0.3">
      <c r="A281" s="166" t="s">
        <v>405</v>
      </c>
      <c r="B281" s="170" t="s">
        <v>406</v>
      </c>
      <c r="C281" s="170" t="s">
        <v>333</v>
      </c>
      <c r="D281" s="16" t="s">
        <v>35</v>
      </c>
      <c r="E281" s="19" t="s">
        <v>18</v>
      </c>
      <c r="F281" s="17">
        <v>11000</v>
      </c>
      <c r="G281" s="17">
        <f t="shared" si="50"/>
        <v>315.7</v>
      </c>
      <c r="H281" s="17">
        <f t="shared" si="51"/>
        <v>334.4</v>
      </c>
      <c r="I281" s="17">
        <v>0</v>
      </c>
      <c r="J281" s="17">
        <v>25</v>
      </c>
      <c r="K281" s="17">
        <f>+G281+H281+I281+J281</f>
        <v>675.09999999999991</v>
      </c>
      <c r="L281" s="18">
        <f t="shared" si="53"/>
        <v>10324.9</v>
      </c>
    </row>
    <row r="282" spans="1:12" ht="16.5" thickBot="1" x14ac:dyDescent="0.3">
      <c r="A282" s="40"/>
      <c r="B282" s="29"/>
      <c r="C282" s="27">
        <f>+COUNTA(C270:C281)</f>
        <v>12</v>
      </c>
      <c r="D282" s="41"/>
      <c r="E282" s="41"/>
      <c r="F282" s="30">
        <f>SUM(F270:F281)</f>
        <v>254230.2</v>
      </c>
      <c r="G282" s="30">
        <f>SUM(G270:G281)</f>
        <v>7296.4067399999985</v>
      </c>
      <c r="H282" s="30">
        <f>SUM(H270:H281)</f>
        <v>7728.5980799999998</v>
      </c>
      <c r="I282" s="30">
        <f>SUM(I270:I281)</f>
        <v>2271.71</v>
      </c>
      <c r="J282" s="30">
        <f>SUM(J270:J281)</f>
        <v>15773.380000000001</v>
      </c>
      <c r="K282" s="30">
        <v>42388.52</v>
      </c>
      <c r="L282" s="31">
        <f>SUM(L270:L281)</f>
        <v>221160.08000000002</v>
      </c>
    </row>
    <row r="283" spans="1:12" ht="16.5" thickBot="1" x14ac:dyDescent="0.3">
      <c r="A283" s="69"/>
      <c r="B283" s="70"/>
      <c r="C283" s="70"/>
      <c r="D283" s="71"/>
      <c r="E283" s="71"/>
      <c r="F283" s="70"/>
      <c r="G283" s="70"/>
      <c r="H283" s="70"/>
      <c r="I283" s="70"/>
      <c r="J283" s="70"/>
      <c r="K283" s="70"/>
      <c r="L283" s="70"/>
    </row>
    <row r="284" spans="1:12" ht="16.5" thickBot="1" x14ac:dyDescent="0.3">
      <c r="A284" s="56"/>
      <c r="B284" s="56" t="s">
        <v>336</v>
      </c>
      <c r="C284" s="57"/>
      <c r="D284" s="58"/>
      <c r="E284" s="58"/>
      <c r="F284" s="57"/>
      <c r="G284" s="57"/>
      <c r="H284" s="57"/>
      <c r="I284" s="57"/>
      <c r="J284" s="57"/>
      <c r="K284" s="57"/>
      <c r="L284" s="59"/>
    </row>
    <row r="285" spans="1:12" ht="16.5" thickBot="1" x14ac:dyDescent="0.3">
      <c r="A285" s="126">
        <v>384</v>
      </c>
      <c r="B285" s="127" t="s">
        <v>337</v>
      </c>
      <c r="C285" s="127" t="s">
        <v>57</v>
      </c>
      <c r="D285" s="128" t="s">
        <v>35</v>
      </c>
      <c r="E285" s="129" t="s">
        <v>27</v>
      </c>
      <c r="F285" s="130">
        <v>31500</v>
      </c>
      <c r="G285" s="130">
        <f>+F285*2.87%</f>
        <v>904.05</v>
      </c>
      <c r="H285" s="130">
        <f>+F285*3.04%</f>
        <v>957.6</v>
      </c>
      <c r="I285" s="130">
        <v>0</v>
      </c>
      <c r="J285" s="130">
        <v>4600</v>
      </c>
      <c r="K285" s="130">
        <f>+G285+H285+I285+J285</f>
        <v>6461.65</v>
      </c>
      <c r="L285" s="131">
        <f>+F285-K285</f>
        <v>25038.35</v>
      </c>
    </row>
    <row r="286" spans="1:12" ht="16.5" thickBot="1" x14ac:dyDescent="0.3">
      <c r="A286" s="40"/>
      <c r="B286" s="29"/>
      <c r="C286" s="27">
        <f>+COUNTA(C285)</f>
        <v>1</v>
      </c>
      <c r="D286" s="41"/>
      <c r="E286" s="41"/>
      <c r="F286" s="30">
        <f t="shared" ref="F286:L286" si="54">SUM(F285:F285)</f>
        <v>31500</v>
      </c>
      <c r="G286" s="30">
        <f t="shared" si="54"/>
        <v>904.05</v>
      </c>
      <c r="H286" s="30">
        <f t="shared" si="54"/>
        <v>957.6</v>
      </c>
      <c r="I286" s="30">
        <f t="shared" si="54"/>
        <v>0</v>
      </c>
      <c r="J286" s="30">
        <f t="shared" si="54"/>
        <v>4600</v>
      </c>
      <c r="K286" s="30">
        <f t="shared" si="54"/>
        <v>6461.65</v>
      </c>
      <c r="L286" s="31">
        <f t="shared" si="54"/>
        <v>25038.35</v>
      </c>
    </row>
    <row r="287" spans="1:12" ht="16.5" thickBot="1" x14ac:dyDescent="0.3">
      <c r="A287" s="42"/>
      <c r="B287" s="43"/>
      <c r="C287" s="43"/>
      <c r="D287" s="44"/>
      <c r="E287" s="44"/>
      <c r="F287" s="43"/>
      <c r="G287" s="43"/>
      <c r="H287" s="43"/>
      <c r="I287" s="43"/>
      <c r="J287" s="43"/>
      <c r="K287" s="43"/>
      <c r="L287" s="43"/>
    </row>
    <row r="288" spans="1:12" ht="16.5" thickBot="1" x14ac:dyDescent="0.3">
      <c r="A288" s="84"/>
      <c r="B288" s="84" t="s">
        <v>338</v>
      </c>
      <c r="C288" s="85"/>
      <c r="D288" s="86"/>
      <c r="E288" s="86"/>
      <c r="F288" s="85"/>
      <c r="G288" s="85"/>
      <c r="H288" s="85"/>
      <c r="I288" s="85"/>
      <c r="J288" s="85"/>
      <c r="K288" s="85"/>
      <c r="L288" s="87"/>
    </row>
    <row r="289" spans="1:12" ht="15.75" x14ac:dyDescent="0.25">
      <c r="A289" s="94" t="s">
        <v>339</v>
      </c>
      <c r="B289" s="95" t="s">
        <v>340</v>
      </c>
      <c r="C289" s="95" t="s">
        <v>55</v>
      </c>
      <c r="D289" s="96" t="s">
        <v>47</v>
      </c>
      <c r="E289" s="96" t="s">
        <v>18</v>
      </c>
      <c r="F289" s="97">
        <v>100000</v>
      </c>
      <c r="G289" s="97">
        <f>+F289*2.87%</f>
        <v>2870</v>
      </c>
      <c r="H289" s="97">
        <f>+F289*3.04%</f>
        <v>3040</v>
      </c>
      <c r="I289" s="97">
        <v>12105.37</v>
      </c>
      <c r="J289" s="97">
        <v>25</v>
      </c>
      <c r="K289" s="97">
        <f>+G289+H289+I289+J289</f>
        <v>18040.370000000003</v>
      </c>
      <c r="L289" s="98">
        <f>+F289-K289</f>
        <v>81959.63</v>
      </c>
    </row>
    <row r="290" spans="1:12" ht="15.75" x14ac:dyDescent="0.25">
      <c r="A290" s="36" t="s">
        <v>341</v>
      </c>
      <c r="B290" s="15" t="s">
        <v>342</v>
      </c>
      <c r="C290" s="15" t="s">
        <v>343</v>
      </c>
      <c r="D290" s="16" t="s">
        <v>35</v>
      </c>
      <c r="E290" s="19" t="s">
        <v>27</v>
      </c>
      <c r="F290" s="17">
        <v>40000</v>
      </c>
      <c r="G290" s="17">
        <f>+F290*2.87%</f>
        <v>1148</v>
      </c>
      <c r="H290" s="17">
        <f>+F290*3.04%</f>
        <v>1216</v>
      </c>
      <c r="I290" s="17">
        <v>154.68</v>
      </c>
      <c r="J290" s="17">
        <v>27808.84</v>
      </c>
      <c r="K290" s="17">
        <f>+G290+H290+I290+J290</f>
        <v>30327.52</v>
      </c>
      <c r="L290" s="18">
        <v>9672.48</v>
      </c>
    </row>
    <row r="291" spans="1:12" ht="16.5" thickBot="1" x14ac:dyDescent="0.3">
      <c r="A291" s="99" t="s">
        <v>344</v>
      </c>
      <c r="B291" s="100" t="s">
        <v>345</v>
      </c>
      <c r="C291" s="100" t="s">
        <v>343</v>
      </c>
      <c r="D291" s="111" t="s">
        <v>35</v>
      </c>
      <c r="E291" s="101" t="s">
        <v>18</v>
      </c>
      <c r="F291" s="102">
        <v>35000</v>
      </c>
      <c r="G291" s="102">
        <f>+F291*2.87%</f>
        <v>1004.5</v>
      </c>
      <c r="H291" s="102">
        <f>+F291*3.04%</f>
        <v>1064</v>
      </c>
      <c r="I291" s="102">
        <v>0</v>
      </c>
      <c r="J291" s="102">
        <v>25</v>
      </c>
      <c r="K291" s="102">
        <f>+G291+H291+I291+J291</f>
        <v>2093.5</v>
      </c>
      <c r="L291" s="103">
        <f>+F291-K291</f>
        <v>32906.5</v>
      </c>
    </row>
    <row r="292" spans="1:12" ht="16.5" thickBot="1" x14ac:dyDescent="0.3">
      <c r="A292" s="88"/>
      <c r="B292" s="89"/>
      <c r="C292" s="90">
        <f>+COUNTA(C289:C291)</f>
        <v>3</v>
      </c>
      <c r="D292" s="91"/>
      <c r="E292" s="91"/>
      <c r="F292" s="92">
        <f t="shared" ref="F292:L292" si="55">SUM(F289:F291)</f>
        <v>175000</v>
      </c>
      <c r="G292" s="92">
        <f t="shared" si="55"/>
        <v>5022.5</v>
      </c>
      <c r="H292" s="92">
        <f t="shared" si="55"/>
        <v>5320</v>
      </c>
      <c r="I292" s="92">
        <f t="shared" si="55"/>
        <v>12260.050000000001</v>
      </c>
      <c r="J292" s="92">
        <f t="shared" si="55"/>
        <v>27858.84</v>
      </c>
      <c r="K292" s="92">
        <f t="shared" si="55"/>
        <v>50461.39</v>
      </c>
      <c r="L292" s="93">
        <f t="shared" si="55"/>
        <v>124538.61</v>
      </c>
    </row>
    <row r="295" spans="1:12" x14ac:dyDescent="0.25">
      <c r="L295" s="82"/>
    </row>
    <row r="296" spans="1:12" x14ac:dyDescent="0.25">
      <c r="L296" s="172"/>
    </row>
    <row r="297" spans="1:12" x14ac:dyDescent="0.25">
      <c r="L297" s="82"/>
    </row>
    <row r="298" spans="1:12" x14ac:dyDescent="0.25">
      <c r="L298" s="82"/>
    </row>
  </sheetData>
  <mergeCells count="4">
    <mergeCell ref="A1:L1"/>
    <mergeCell ref="A2:L2"/>
    <mergeCell ref="A3:L3"/>
    <mergeCell ref="G7:H7"/>
  </mergeCells>
  <phoneticPr fontId="13" type="noConversion"/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FIJO JUNIO 2026</vt:lpstr>
      <vt:lpstr>'FIJO JUNIO 2026'!Print_Area</vt:lpstr>
      <vt:lpstr>'FIJO JUNIO 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Miosoty Díaz Pimentel</dc:creator>
  <cp:lastModifiedBy>Miosoty Díaz Pimentel</cp:lastModifiedBy>
  <cp:lastPrinted>2026-06-25T19:26:22Z</cp:lastPrinted>
  <dcterms:created xsi:type="dcterms:W3CDTF">2015-06-05T18:17:20Z</dcterms:created>
  <dcterms:modified xsi:type="dcterms:W3CDTF">2026-06-25T19:26:38Z</dcterms:modified>
</cp:coreProperties>
</file>